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mparata\Desktop\Comparata documente\"/>
    </mc:Choice>
  </mc:AlternateContent>
  <bookViews>
    <workbookView xWindow="0" yWindow="0" windowWidth="21570" windowHeight="8145"/>
  </bookViews>
  <sheets>
    <sheet name="Sheet1" sheetId="1" r:id="rId1"/>
    <sheet name="DPPD" sheetId="2" r:id="rId2"/>
    <sheet name="Sheet3" sheetId="3" r:id="rId3"/>
  </sheets>
  <calcPr calcId="152511" concurrentCalc="0"/>
</workbook>
</file>

<file path=xl/calcChain.xml><?xml version="1.0" encoding="utf-8"?>
<calcChain xmlns="http://schemas.openxmlformats.org/spreadsheetml/2006/main">
  <c r="P69" i="1" l="1"/>
  <c r="P139" i="1"/>
  <c r="P71" i="1"/>
  <c r="P140" i="1"/>
  <c r="N69" i="1"/>
  <c r="O69" i="1"/>
  <c r="O139" i="1"/>
  <c r="N71" i="1"/>
  <c r="O71" i="1"/>
  <c r="O140" i="1"/>
  <c r="N139" i="1"/>
  <c r="N140" i="1"/>
  <c r="M139" i="1"/>
  <c r="M140" i="1"/>
  <c r="L139" i="1"/>
  <c r="L140" i="1"/>
  <c r="K139" i="1"/>
  <c r="K140" i="1"/>
  <c r="J139" i="1"/>
  <c r="J140" i="1"/>
  <c r="A139" i="1"/>
  <c r="A140" i="1"/>
  <c r="M116" i="1"/>
  <c r="M117" i="1"/>
  <c r="M118" i="1"/>
  <c r="M119" i="1"/>
  <c r="M120" i="1"/>
  <c r="M121" i="1"/>
  <c r="M122" i="1"/>
  <c r="L116" i="1"/>
  <c r="L117" i="1"/>
  <c r="L118" i="1"/>
  <c r="L119" i="1"/>
  <c r="L120" i="1"/>
  <c r="L121" i="1"/>
  <c r="L122" i="1"/>
  <c r="L115" i="1"/>
  <c r="L123" i="1"/>
  <c r="K116" i="1"/>
  <c r="K117" i="1"/>
  <c r="K118" i="1"/>
  <c r="K119" i="1"/>
  <c r="K120" i="1"/>
  <c r="K121" i="1"/>
  <c r="K122" i="1"/>
  <c r="P70" i="1"/>
  <c r="P120" i="1"/>
  <c r="P72" i="1"/>
  <c r="P121" i="1"/>
  <c r="N70" i="1"/>
  <c r="O70" i="1"/>
  <c r="O120" i="1"/>
  <c r="N72" i="1"/>
  <c r="O72" i="1"/>
  <c r="O121" i="1"/>
  <c r="N120" i="1"/>
  <c r="N121" i="1"/>
  <c r="J120" i="1"/>
  <c r="J121" i="1"/>
  <c r="A120" i="1"/>
  <c r="A121" i="1"/>
  <c r="R117" i="1"/>
  <c r="P42" i="1"/>
  <c r="P116" i="1"/>
  <c r="P50" i="1"/>
  <c r="P117" i="1"/>
  <c r="P61" i="1"/>
  <c r="P118" i="1"/>
  <c r="P62" i="1"/>
  <c r="P119" i="1"/>
  <c r="N42" i="1"/>
  <c r="O42" i="1"/>
  <c r="O116" i="1"/>
  <c r="N50" i="1"/>
  <c r="O50" i="1"/>
  <c r="O117" i="1"/>
  <c r="N61" i="1"/>
  <c r="O61" i="1"/>
  <c r="O118" i="1"/>
  <c r="N62" i="1"/>
  <c r="O62" i="1"/>
  <c r="O119" i="1"/>
  <c r="N116" i="1"/>
  <c r="N117" i="1"/>
  <c r="N118" i="1"/>
  <c r="N119" i="1"/>
  <c r="N51" i="1"/>
  <c r="N122" i="1"/>
  <c r="J118" i="1"/>
  <c r="J119" i="1"/>
  <c r="A119" i="1"/>
  <c r="A118" i="1"/>
  <c r="P103" i="1"/>
  <c r="N103" i="1"/>
  <c r="O103" i="1"/>
  <c r="N8" i="2"/>
  <c r="N9" i="2"/>
  <c r="N11" i="2"/>
  <c r="N12" i="2"/>
  <c r="N14" i="2"/>
  <c r="N15" i="2"/>
  <c r="N19" i="2"/>
  <c r="P8" i="2"/>
  <c r="O8" i="2"/>
  <c r="P9" i="2"/>
  <c r="O9" i="2"/>
  <c r="P11" i="2"/>
  <c r="O11" i="2"/>
  <c r="P12" i="2"/>
  <c r="O12" i="2"/>
  <c r="P14" i="2"/>
  <c r="O14" i="2"/>
  <c r="P15" i="2"/>
  <c r="O15" i="2"/>
  <c r="O19" i="2"/>
  <c r="N20" i="2"/>
  <c r="K19" i="2"/>
  <c r="L19" i="2"/>
  <c r="M19" i="2"/>
  <c r="K20" i="2"/>
  <c r="P19" i="2"/>
  <c r="S18" i="2"/>
  <c r="R18" i="2"/>
  <c r="Q18" i="2"/>
  <c r="P18" i="2"/>
  <c r="O18" i="2"/>
  <c r="N18" i="2"/>
  <c r="M18" i="2"/>
  <c r="L18" i="2"/>
  <c r="K18" i="2"/>
  <c r="J18" i="2"/>
  <c r="P82" i="1"/>
  <c r="P90" i="1"/>
  <c r="P98" i="1"/>
  <c r="P107" i="1"/>
  <c r="N165" i="1"/>
  <c r="U162" i="1"/>
  <c r="N82" i="1"/>
  <c r="O82" i="1"/>
  <c r="N90" i="1"/>
  <c r="O90" i="1"/>
  <c r="N98" i="1"/>
  <c r="O98" i="1"/>
  <c r="O107" i="1"/>
  <c r="N107" i="1"/>
  <c r="M107" i="1"/>
  <c r="L107" i="1"/>
  <c r="K107" i="1"/>
  <c r="S106" i="1"/>
  <c r="R106" i="1"/>
  <c r="Q106" i="1"/>
  <c r="P106" i="1"/>
  <c r="O106" i="1"/>
  <c r="N106" i="1"/>
  <c r="M106" i="1"/>
  <c r="L106" i="1"/>
  <c r="K106" i="1"/>
  <c r="J106" i="1"/>
  <c r="P101" i="1"/>
  <c r="N101" i="1"/>
  <c r="O101" i="1"/>
  <c r="P92" i="1"/>
  <c r="N92" i="1"/>
  <c r="O92" i="1"/>
  <c r="P84" i="1"/>
  <c r="N84" i="1"/>
  <c r="O84" i="1"/>
  <c r="U6" i="1"/>
  <c r="U5" i="1"/>
  <c r="U4" i="1"/>
  <c r="U3" i="1"/>
  <c r="T73" i="1"/>
  <c r="T64" i="1"/>
  <c r="T53" i="1"/>
  <c r="T44" i="1"/>
  <c r="U29" i="1"/>
  <c r="U28" i="1"/>
  <c r="S140" i="1"/>
  <c r="R140" i="1"/>
  <c r="Q140" i="1"/>
  <c r="P51" i="1"/>
  <c r="O51" i="1"/>
  <c r="S138" i="1"/>
  <c r="R138" i="1"/>
  <c r="Q138" i="1"/>
  <c r="P63" i="1"/>
  <c r="P138" i="1"/>
  <c r="N63" i="1"/>
  <c r="O63" i="1"/>
  <c r="O138" i="1"/>
  <c r="N138" i="1"/>
  <c r="M138" i="1"/>
  <c r="L138" i="1"/>
  <c r="K138" i="1"/>
  <c r="J138" i="1"/>
  <c r="A138" i="1"/>
  <c r="S137" i="1"/>
  <c r="R137" i="1"/>
  <c r="Q137" i="1"/>
  <c r="P41" i="1"/>
  <c r="P60" i="1"/>
  <c r="P137" i="1"/>
  <c r="N41" i="1"/>
  <c r="O41" i="1"/>
  <c r="N60" i="1"/>
  <c r="O60" i="1"/>
  <c r="O137" i="1"/>
  <c r="N137" i="1"/>
  <c r="M137" i="1"/>
  <c r="L137" i="1"/>
  <c r="K137" i="1"/>
  <c r="J137" i="1"/>
  <c r="A137" i="1"/>
  <c r="S136" i="1"/>
  <c r="R136" i="1"/>
  <c r="Q136" i="1"/>
  <c r="P52" i="1"/>
  <c r="P136" i="1"/>
  <c r="N52" i="1"/>
  <c r="O52" i="1"/>
  <c r="O136" i="1"/>
  <c r="N136" i="1"/>
  <c r="M136" i="1"/>
  <c r="L136" i="1"/>
  <c r="K136" i="1"/>
  <c r="J136" i="1"/>
  <c r="A136" i="1"/>
  <c r="P102" i="1"/>
  <c r="N102" i="1"/>
  <c r="P100" i="1"/>
  <c r="N100" i="1"/>
  <c r="P99" i="1"/>
  <c r="N99" i="1"/>
  <c r="P94" i="1"/>
  <c r="N94" i="1"/>
  <c r="P93" i="1"/>
  <c r="N93" i="1"/>
  <c r="P91" i="1"/>
  <c r="N91" i="1"/>
  <c r="P87" i="1"/>
  <c r="N87" i="1"/>
  <c r="P86" i="1"/>
  <c r="N86" i="1"/>
  <c r="P85" i="1"/>
  <c r="N85" i="1"/>
  <c r="O85" i="1"/>
  <c r="O86" i="1"/>
  <c r="O87" i="1"/>
  <c r="O91" i="1"/>
  <c r="O93" i="1"/>
  <c r="O94" i="1"/>
  <c r="O99" i="1"/>
  <c r="O100" i="1"/>
  <c r="O102" i="1"/>
  <c r="S154" i="1"/>
  <c r="R154" i="1"/>
  <c r="Q154" i="1"/>
  <c r="P154" i="1"/>
  <c r="O154" i="1"/>
  <c r="N154" i="1"/>
  <c r="M154" i="1"/>
  <c r="L154" i="1"/>
  <c r="K154" i="1"/>
  <c r="J154" i="1"/>
  <c r="A154" i="1"/>
  <c r="S153" i="1"/>
  <c r="R153" i="1"/>
  <c r="Q153" i="1"/>
  <c r="P153" i="1"/>
  <c r="O153" i="1"/>
  <c r="N153" i="1"/>
  <c r="M153" i="1"/>
  <c r="L153" i="1"/>
  <c r="K153" i="1"/>
  <c r="J153" i="1"/>
  <c r="A153" i="1"/>
  <c r="S152" i="1"/>
  <c r="R152" i="1"/>
  <c r="Q152" i="1"/>
  <c r="P152" i="1"/>
  <c r="O152" i="1"/>
  <c r="N152" i="1"/>
  <c r="M152" i="1"/>
  <c r="L152" i="1"/>
  <c r="K152" i="1"/>
  <c r="J152" i="1"/>
  <c r="A152" i="1"/>
  <c r="S151" i="1"/>
  <c r="R151" i="1"/>
  <c r="Q151" i="1"/>
  <c r="M151" i="1"/>
  <c r="L151" i="1"/>
  <c r="K151" i="1"/>
  <c r="J151" i="1"/>
  <c r="A151" i="1"/>
  <c r="S135" i="1"/>
  <c r="R135" i="1"/>
  <c r="Q135" i="1"/>
  <c r="P49" i="1"/>
  <c r="P135" i="1"/>
  <c r="N49" i="1"/>
  <c r="O49" i="1"/>
  <c r="O135" i="1"/>
  <c r="N135" i="1"/>
  <c r="M135" i="1"/>
  <c r="L135" i="1"/>
  <c r="K135" i="1"/>
  <c r="J135" i="1"/>
  <c r="A135" i="1"/>
  <c r="S134" i="1"/>
  <c r="R134" i="1"/>
  <c r="Q134" i="1"/>
  <c r="P43" i="1"/>
  <c r="P134" i="1"/>
  <c r="N43" i="1"/>
  <c r="O43" i="1"/>
  <c r="O134" i="1"/>
  <c r="N134" i="1"/>
  <c r="M134" i="1"/>
  <c r="L134" i="1"/>
  <c r="K134" i="1"/>
  <c r="J134" i="1"/>
  <c r="A134" i="1"/>
  <c r="S133" i="1"/>
  <c r="R133" i="1"/>
  <c r="Q133" i="1"/>
  <c r="M133" i="1"/>
  <c r="L133" i="1"/>
  <c r="K133" i="1"/>
  <c r="J133" i="1"/>
  <c r="A133" i="1"/>
  <c r="K141" i="1"/>
  <c r="K142" i="1"/>
  <c r="M141" i="1"/>
  <c r="M142" i="1"/>
  <c r="J141" i="1"/>
  <c r="L141" i="1"/>
  <c r="L142" i="1"/>
  <c r="Q141" i="1"/>
  <c r="S141" i="1"/>
  <c r="K155" i="1"/>
  <c r="K156" i="1"/>
  <c r="M155" i="1"/>
  <c r="M156" i="1"/>
  <c r="Q155" i="1"/>
  <c r="S155" i="1"/>
  <c r="J155" i="1"/>
  <c r="L155" i="1"/>
  <c r="L156" i="1"/>
  <c r="R155" i="1"/>
  <c r="R141" i="1"/>
  <c r="Q116" i="1"/>
  <c r="R115" i="1"/>
  <c r="S115" i="1"/>
  <c r="K143" i="1"/>
  <c r="K157" i="1"/>
  <c r="S122" i="1"/>
  <c r="R122" i="1"/>
  <c r="Q122" i="1"/>
  <c r="P122" i="1"/>
  <c r="O122" i="1"/>
  <c r="J122" i="1"/>
  <c r="A122" i="1"/>
  <c r="A117" i="1"/>
  <c r="A116" i="1"/>
  <c r="S117" i="1"/>
  <c r="Q117" i="1"/>
  <c r="P40" i="1"/>
  <c r="N40" i="1"/>
  <c r="O40" i="1"/>
  <c r="J117" i="1"/>
  <c r="S116" i="1"/>
  <c r="R116" i="1"/>
  <c r="J116" i="1"/>
  <c r="Q115" i="1"/>
  <c r="M115" i="1"/>
  <c r="K115" i="1"/>
  <c r="J115" i="1"/>
  <c r="A115" i="1"/>
  <c r="R123" i="1"/>
  <c r="Q123" i="1"/>
  <c r="S123" i="1"/>
  <c r="J123" i="1"/>
  <c r="L124" i="1"/>
  <c r="K123" i="1"/>
  <c r="K124" i="1"/>
  <c r="M123" i="1"/>
  <c r="M124" i="1"/>
  <c r="P95" i="1"/>
  <c r="N83" i="1"/>
  <c r="N105" i="1"/>
  <c r="P105" i="1"/>
  <c r="P104" i="1"/>
  <c r="N104" i="1"/>
  <c r="N95" i="1"/>
  <c r="P88" i="1"/>
  <c r="N88" i="1"/>
  <c r="P96" i="1"/>
  <c r="N96" i="1"/>
  <c r="P83" i="1"/>
  <c r="S73" i="1"/>
  <c r="R73" i="1"/>
  <c r="Q73" i="1"/>
  <c r="M73" i="1"/>
  <c r="L73" i="1"/>
  <c r="K73" i="1"/>
  <c r="J73" i="1"/>
  <c r="S64" i="1"/>
  <c r="R64" i="1"/>
  <c r="Q64" i="1"/>
  <c r="M64" i="1"/>
  <c r="L64" i="1"/>
  <c r="K64" i="1"/>
  <c r="J64" i="1"/>
  <c r="S53" i="1"/>
  <c r="R53" i="1"/>
  <c r="Q53" i="1"/>
  <c r="M53" i="1"/>
  <c r="L53" i="1"/>
  <c r="K53" i="1"/>
  <c r="J53" i="1"/>
  <c r="P151" i="1"/>
  <c r="N151" i="1"/>
  <c r="K44" i="1"/>
  <c r="S44" i="1"/>
  <c r="R44" i="1"/>
  <c r="Q44" i="1"/>
  <c r="M44" i="1"/>
  <c r="L44" i="1"/>
  <c r="J44" i="1"/>
  <c r="S164" i="1"/>
  <c r="R164" i="1"/>
  <c r="R166" i="1"/>
  <c r="U73" i="1"/>
  <c r="U44" i="1"/>
  <c r="N64" i="1"/>
  <c r="U64" i="1"/>
  <c r="O83" i="1"/>
  <c r="U53" i="1"/>
  <c r="K125" i="1"/>
  <c r="J165" i="1"/>
  <c r="H165" i="1"/>
  <c r="P64" i="1"/>
  <c r="N155" i="1"/>
  <c r="N133" i="1"/>
  <c r="N115" i="1"/>
  <c r="P53" i="1"/>
  <c r="O88" i="1"/>
  <c r="O104" i="1"/>
  <c r="O105" i="1"/>
  <c r="P155" i="1"/>
  <c r="P133" i="1"/>
  <c r="P115" i="1"/>
  <c r="N44" i="1"/>
  <c r="N73" i="1"/>
  <c r="P44" i="1"/>
  <c r="O151" i="1"/>
  <c r="N53" i="1"/>
  <c r="O96" i="1"/>
  <c r="O95" i="1"/>
  <c r="K108" i="1"/>
  <c r="P73" i="1"/>
  <c r="J164" i="1"/>
  <c r="J166" i="1"/>
  <c r="H166" i="1"/>
  <c r="P165" i="1"/>
  <c r="N164" i="1"/>
  <c r="N166" i="1"/>
  <c r="S166" i="1"/>
  <c r="P141" i="1"/>
  <c r="P142" i="1"/>
  <c r="P156" i="1"/>
  <c r="N156" i="1"/>
  <c r="N141" i="1"/>
  <c r="N142" i="1"/>
  <c r="N123" i="1"/>
  <c r="N124" i="1"/>
  <c r="P123" i="1"/>
  <c r="P124" i="1"/>
  <c r="O133" i="1"/>
  <c r="O155" i="1"/>
  <c r="O115" i="1"/>
  <c r="O53" i="1"/>
  <c r="O44" i="1"/>
  <c r="O73" i="1"/>
  <c r="O64" i="1"/>
  <c r="H164" i="1"/>
  <c r="P164" i="1"/>
  <c r="P166" i="1"/>
  <c r="N108" i="1"/>
  <c r="L165" i="1"/>
  <c r="L164" i="1"/>
  <c r="L166" i="1"/>
  <c r="O156" i="1"/>
  <c r="N157" i="1"/>
  <c r="O141" i="1"/>
  <c r="O142" i="1"/>
  <c r="N143" i="1"/>
  <c r="O123" i="1"/>
  <c r="O124" i="1"/>
  <c r="N125" i="1"/>
</calcChain>
</file>

<file path=xl/sharedStrings.xml><?xml version="1.0" encoding="utf-8"?>
<sst xmlns="http://schemas.openxmlformats.org/spreadsheetml/2006/main" count="468" uniqueCount="188">
  <si>
    <t xml:space="preserve">UNIVERSITATEA BABEŞ-BOLYAI CLUJ-NAPOCA
</t>
  </si>
  <si>
    <t>Şi:</t>
  </si>
  <si>
    <t>Activităţi didactice</t>
  </si>
  <si>
    <t>Sesiune de examene</t>
  </si>
  <si>
    <t>Vacanţă</t>
  </si>
  <si>
    <t>Sem I</t>
  </si>
  <si>
    <t>Sem II</t>
  </si>
  <si>
    <t>I</t>
  </si>
  <si>
    <t>V</t>
  </si>
  <si>
    <t>R</t>
  </si>
  <si>
    <t>Stagii de practică</t>
  </si>
  <si>
    <t xml:space="preserve">iarna </t>
  </si>
  <si>
    <t>prim</t>
  </si>
  <si>
    <t>vara</t>
  </si>
  <si>
    <t>Anul I</t>
  </si>
  <si>
    <t>Anul II</t>
  </si>
  <si>
    <t>II. DESFĂŞURAREA STUDIILOR (în număr de săptămani)</t>
  </si>
  <si>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</si>
  <si>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</si>
  <si>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</si>
  <si>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</si>
  <si>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</si>
  <si>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</si>
  <si>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</si>
  <si>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</si>
  <si>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</si>
  <si>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</si>
  <si>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</si>
  <si>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</si>
  <si>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</si>
  <si>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</si>
  <si>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</si>
  <si>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</si>
  <si>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</si>
  <si>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</si>
  <si>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</si>
  <si>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</si>
  <si>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</si>
  <si>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</si>
  <si>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</si>
  <si>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</si>
  <si>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</si>
  <si>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</si>
  <si>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</si>
  <si>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</si>
  <si>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</si>
  <si>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DISCIPLINE OPȚIONALE</t>
  </si>
  <si>
    <t>%</t>
  </si>
  <si>
    <t xml:space="preserve">TOTAL ORE FIZICE / TOTAL ORE ALOCATE STUDIULUI </t>
  </si>
  <si>
    <t xml:space="preserve">Anexă la Planul de Învățământ specializarea / programul de studiu: </t>
  </si>
  <si>
    <t>DISCIPLINE</t>
  </si>
  <si>
    <t>OBLIGATORII</t>
  </si>
  <si>
    <t>OPȚIONALE</t>
  </si>
  <si>
    <t>ORE FIZICE</t>
  </si>
  <si>
    <t>ORE ALOCATE STUDIULUI</t>
  </si>
  <si>
    <t>NR. DE CREDITE</t>
  </si>
  <si>
    <t>AN I</t>
  </si>
  <si>
    <t>AN II</t>
  </si>
  <si>
    <t>BILANȚ GENERAL</t>
  </si>
  <si>
    <r>
      <t xml:space="preserve">Durata studiilor: </t>
    </r>
    <r>
      <rPr>
        <b/>
        <sz val="10"/>
        <color indexed="8"/>
        <rFont val="Times New Roman"/>
        <family val="1"/>
      </rPr>
      <t>4 semestre</t>
    </r>
  </si>
  <si>
    <t>120 de credite din care:</t>
  </si>
  <si>
    <t>I. CERINŢE PENTRU OBŢINEREA DIPLOMEI DE MASTER</t>
  </si>
  <si>
    <r>
      <rPr>
        <b/>
        <sz val="10"/>
        <color indexed="8"/>
        <rFont val="Times New Roman"/>
        <family val="1"/>
      </rPr>
      <t xml:space="preserve">10 </t>
    </r>
    <r>
      <rPr>
        <sz val="10"/>
        <color indexed="8"/>
        <rFont val="Times New Roman"/>
        <family val="1"/>
      </rPr>
      <t>credite la examenul de susținere a disertației</t>
    </r>
  </si>
  <si>
    <t>XND 1101</t>
  </si>
  <si>
    <t>XND 1102</t>
  </si>
  <si>
    <t>XND 1203</t>
  </si>
  <si>
    <t>XND 1204</t>
  </si>
  <si>
    <t>Examen de absolvire: Nivelul II</t>
  </si>
  <si>
    <t>DISCIPLINE COMPLEMENTARE (DC)</t>
  </si>
  <si>
    <t>Pentru a ocupa posturi didactice în învăţământul liceal, postliceal şi universitar, absolvenţii trebuie să posede Certificat de absolvire a Programului se studii psihopedagogice, Nivelul II, a Departamentului pentru pregătirea personalului didactic. Disciplinelor Departamentului li se repartizează 30 de credite (+ 5 credite aferente examenului de absolvire).</t>
  </si>
  <si>
    <t>MODUL PEDAGOCIC - Nivelul II: 30 de credite ECTS  + 5 credite ECTS aferente examenului de absolvire</t>
  </si>
  <si>
    <t xml:space="preserve">PROGRAM DE STUDII PSIHOPEDAGOGICE </t>
  </si>
  <si>
    <t>An I, Semestrul 1</t>
  </si>
  <si>
    <t>Psihopedagogia adolescenţilor, tinerilor şi adulţilor</t>
  </si>
  <si>
    <t>Proiectarea şi managementul programelor educaţionale</t>
  </si>
  <si>
    <t>An I, Semestrul 2</t>
  </si>
  <si>
    <t>DP</t>
  </si>
  <si>
    <t>DO</t>
  </si>
  <si>
    <t>An II, Semestrul 3</t>
  </si>
  <si>
    <t>XND 2305</t>
  </si>
  <si>
    <t xml:space="preserve">Practică pedagogică (în învăţământul liceal, postliceal şi universitar)
</t>
  </si>
  <si>
    <t>XND 2306</t>
  </si>
  <si>
    <t>An II, Semestrul 4</t>
  </si>
  <si>
    <t xml:space="preserve">TOTAL CREDITE / ORE PE SĂPTĂMÂNĂ / EVALUĂRI </t>
  </si>
  <si>
    <t>DF – Discipline de extensie a pregătirii psihopedagogice fundamentale (obligatorii)</t>
  </si>
  <si>
    <t>DP – Discipline de extensie a pregătirii didactice şi practice de specialitate (obligatorii)</t>
  </si>
  <si>
    <t xml:space="preserve">DO - Discipline opţionale </t>
  </si>
  <si>
    <r>
      <rPr>
        <b/>
        <sz val="10"/>
        <color indexed="8"/>
        <rFont val="Times New Roman"/>
        <family val="1"/>
      </rPr>
      <t>IV.EXAMENUL DE DISERTAȚIE</t>
    </r>
    <r>
      <rPr>
        <sz val="10"/>
        <color indexed="8"/>
        <rFont val="Times New Roman"/>
        <family val="1"/>
      </rPr>
      <t xml:space="preserve"> - perioada iunie-iulie (1 săptămână)
Proba:  Prezentarea şi susţinerea lucrării de disertație - 10 credite
</t>
    </r>
  </si>
  <si>
    <t>ÎN TOATE TABELELE DIN ACEASTĂ MACHETĂ, TREBUIE SĂ INTRODUCEȚI  DATE NUMAI ÎN CELULELE MARCATE CU GALBEN</t>
  </si>
  <si>
    <r>
      <t xml:space="preserve">Pentru ca o disciplină să fie opțională, fiecare pachet trebuie să conțină cel puțin </t>
    </r>
    <r>
      <rPr>
        <i/>
        <sz val="10"/>
        <color indexed="8"/>
        <rFont val="Times New Roman"/>
        <family val="1"/>
      </rPr>
      <t>n+1</t>
    </r>
    <r>
      <rPr>
        <sz val="10"/>
        <color indexed="8"/>
        <rFont val="Times New Roman"/>
        <family val="1"/>
      </rPr>
      <t xml:space="preserve"> opțiuni, unde </t>
    </r>
    <r>
      <rPr>
        <i/>
        <sz val="10"/>
        <color indexed="8"/>
        <rFont val="Times New Roman"/>
        <family val="1"/>
      </rPr>
      <t>n</t>
    </r>
    <r>
      <rPr>
        <sz val="10"/>
        <color indexed="8"/>
        <rFont val="Times New Roman"/>
        <family val="1"/>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</si>
  <si>
    <t xml:space="preserve">SE RECOMANDA CA TOATE DISCIPLINELE DINTR-UN PACHET DE OPȚIONALE, SA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</si>
  <si>
    <t>Verificați standardele specifice domeniului dumneavoastră pentru a evita incongruențele.</t>
  </si>
  <si>
    <t>Tabelele/rândurile necompletate se șterg sau se ascund (dacă afectează formulele) HIDE</t>
  </si>
  <si>
    <t>PLAN DE ÎNVĂŢĂMÂNT  valabil începând din  anul universitar 2018-2019</t>
  </si>
  <si>
    <t>Titlul absolventului:  MASTER</t>
  </si>
  <si>
    <t>DA</t>
  </si>
  <si>
    <t>DSIN</t>
  </si>
  <si>
    <t>TOTAL CREDITE / ORE PE SĂPTĂMÂNĂ / EVALUĂRI</t>
  </si>
  <si>
    <t>FACULTATEA DE LITERE</t>
  </si>
  <si>
    <t>Domeniul: FILOLOGIE</t>
  </si>
  <si>
    <t>Limba de predare: ROMÂNĂ</t>
  </si>
  <si>
    <r>
      <rPr>
        <b/>
        <sz val="10"/>
        <color indexed="8"/>
        <rFont val="Times New Roman"/>
        <family val="1"/>
      </rPr>
      <t xml:space="preserve"> 99  </t>
    </r>
    <r>
      <rPr>
        <sz val="10"/>
        <color indexed="8"/>
        <rFont val="Times New Roman"/>
        <family val="1"/>
      </rPr>
      <t>de credite la disciplinele obligatorii;</t>
    </r>
  </si>
  <si>
    <r>
      <rPr>
        <b/>
        <sz val="10"/>
        <color indexed="8"/>
        <rFont val="Times New Roman"/>
        <family val="1"/>
      </rPr>
      <t xml:space="preserve"> 21  </t>
    </r>
    <r>
      <rPr>
        <sz val="10"/>
        <color indexed="8"/>
        <rFont val="Times New Roman"/>
        <family val="1"/>
      </rPr>
      <t xml:space="preserve"> credite la disciplinele opţionale;</t>
    </r>
  </si>
  <si>
    <t>Sem. 1: Se alege  o disciplină din pachetul: LMX1101</t>
  </si>
  <si>
    <t>Sem. 2: Se alege  o disciplină din pachetul: LMX1201</t>
  </si>
  <si>
    <t>Sem. 3: Se alege  o disciplină din pachetul: LMX2101</t>
  </si>
  <si>
    <r>
      <rPr>
        <b/>
        <sz val="10"/>
        <color indexed="8"/>
        <rFont val="Times New Roman"/>
        <family val="1"/>
      </rPr>
      <t>VI.  UNIVERSITĂŢI EUROPENE DE REFERINŢĂ:</t>
    </r>
    <r>
      <rPr>
        <sz val="10"/>
        <color indexed="8"/>
        <rFont val="Times New Roman"/>
        <family val="1"/>
      </rPr>
      <t xml:space="preserve">
Université de la Sorbonne – Paris 4; 
Université Stendhal – Grenoble 3; 
Universitatea Sapienza – Roma. </t>
    </r>
  </si>
  <si>
    <t>LMR1114</t>
  </si>
  <si>
    <t>LMR1115</t>
  </si>
  <si>
    <t>LMR1116</t>
  </si>
  <si>
    <t>LMX1101</t>
  </si>
  <si>
    <t>LMR1217</t>
  </si>
  <si>
    <t>LMR1218</t>
  </si>
  <si>
    <t>LMR1219</t>
  </si>
  <si>
    <t>Modul opţional în limba straină sau disciplină în limbă străină la alegere din oferta masterală a Facultăţii 1</t>
  </si>
  <si>
    <t>Modul opţional în limba straină sau disciplină în limbă străină la alegere din oferta masterală a Facultăţii 2</t>
  </si>
  <si>
    <t>LMX1201</t>
  </si>
  <si>
    <t>LMR2120</t>
  </si>
  <si>
    <t>LMR2121</t>
  </si>
  <si>
    <t>LMR2122</t>
  </si>
  <si>
    <t>Hermeneutici ale imaginii</t>
  </si>
  <si>
    <t>LMX2101</t>
  </si>
  <si>
    <t>Modul opţional în limba straină sau disciplină în limbă străină la alegere din oferta masterală a Facultăţii 3</t>
  </si>
  <si>
    <t>LMR2223</t>
  </si>
  <si>
    <t>LMR2224</t>
  </si>
  <si>
    <t>LMR2225</t>
  </si>
  <si>
    <t>LMR2226</t>
  </si>
  <si>
    <t>Seminar de cercetare</t>
  </si>
  <si>
    <t>CURS OPȚIONAL 1 (An I, Semestrul 1) - (COD PACHET LMX1101)</t>
  </si>
  <si>
    <t>LMU1101</t>
  </si>
  <si>
    <t>LMU1104</t>
  </si>
  <si>
    <t>LMU1106</t>
  </si>
  <si>
    <t>LMU1103</t>
  </si>
  <si>
    <t>LMU1102</t>
  </si>
  <si>
    <t>Româna ca limbă străină (istoric, concepte, strategii, aplicaţii practice)</t>
  </si>
  <si>
    <t>Analiza şi didactica limbajelor specializate (Modul introductiv)</t>
  </si>
  <si>
    <t>Genul, noţiune literară proteică</t>
  </si>
  <si>
    <t>Literatura norvegiană: contacte culturale</t>
  </si>
  <si>
    <t>Tehnici de redactare şi editare filologică</t>
  </si>
  <si>
    <t>Disciplină în limbă străină la alegere din oferta masterală a Facultăţii 1</t>
  </si>
  <si>
    <t>CURS OPȚIONAL 2 (An I, Semestrul 2) - (COD PACHET LMX1201)</t>
  </si>
  <si>
    <t>LMU1201</t>
  </si>
  <si>
    <t>LMU1204</t>
  </si>
  <si>
    <t>LMU1206</t>
  </si>
  <si>
    <t>LMU1203</t>
  </si>
  <si>
    <t>LMU1202</t>
  </si>
  <si>
    <t>Româna şi obiectivele specifice (limbaj general, limbaje specializate, cultură şi civilizaţie)</t>
  </si>
  <si>
    <t>Analiza şi didactica limbajelor specializate (Engleza pentru ştiinţele exacte )</t>
  </si>
  <si>
    <t>Traducere şi interculturalitate (norvegiană, engleză, română)</t>
  </si>
  <si>
    <t>Disciplină în limbă străină la alegere din oferta masterală a Facultăţii 2</t>
  </si>
  <si>
    <t>CURS OPȚIONAL 3 (An II, Semestrul 3) - (COD PACHET LMX2101)</t>
  </si>
  <si>
    <t>LMU2101</t>
  </si>
  <si>
    <t>LMU2104</t>
  </si>
  <si>
    <t>LMU2106</t>
  </si>
  <si>
    <t>LMU2103</t>
  </si>
  <si>
    <t>LMU2102</t>
  </si>
  <si>
    <t>Seminar de cercetare şi producere a materialelor didactice</t>
  </si>
  <si>
    <t>Analiza şi didactica limbajelor specializate (Engleza pentru ştiinţele socio-umane şi pentru drept)</t>
  </si>
  <si>
    <t>Discurs şi afect</t>
  </si>
  <si>
    <t>Semiotica imaginii - cu ilustrări din cinematografia norvegiană contemporană</t>
  </si>
  <si>
    <t>Disciplină în limbă străină la alegere din oferta masterală a Facultăţii 3</t>
  </si>
  <si>
    <r>
      <t>Disciplină opțională 1</t>
    </r>
    <r>
      <rPr>
        <i/>
        <sz val="10"/>
        <color rgb="FFFF0000"/>
        <rFont val="Calibri"/>
        <family val="2"/>
      </rPr>
      <t xml:space="preserve">
</t>
    </r>
  </si>
  <si>
    <r>
      <t>Disciplină opțională 2</t>
    </r>
    <r>
      <rPr>
        <i/>
        <sz val="10"/>
        <color rgb="FFFF0000"/>
        <rFont val="Times New Roman"/>
        <family val="1"/>
      </rPr>
      <t xml:space="preserve">
</t>
    </r>
  </si>
  <si>
    <t xml:space="preserve">Didactica domeniului şi dezvoltării în didactica specialităţii (învăţământ liceal, postliceal, universitar)
</t>
  </si>
  <si>
    <t>Specializarea/Programul de studiu: ISTORIA IMAGINILOR - ISTORIA IDEILOR</t>
  </si>
  <si>
    <t xml:space="preserve"> De la Război Rece la Contracultură</t>
  </si>
  <si>
    <t>Poetica imaginaţiei</t>
  </si>
  <si>
    <t xml:space="preserve"> Imagine şi imaginar în filmele de cinematecă</t>
  </si>
  <si>
    <t>Creaţia literară, jocurile logice şi critificţiunea</t>
  </si>
  <si>
    <t>Dialog interartistic. Relaţia Literatură – Muzică</t>
  </si>
  <si>
    <t>Naraţiuni şi universuri simbolice</t>
  </si>
  <si>
    <t>Istorie şi imaginar</t>
  </si>
  <si>
    <t>Literatura şi artele plastice</t>
  </si>
  <si>
    <t>Imaginarul feminităţii</t>
  </si>
  <si>
    <t>Filosofia si teologia imaginii</t>
  </si>
  <si>
    <t>Pictura, sculptura si arhitectură comparată</t>
  </si>
  <si>
    <t>În contul a cel mult 3 discipline opţionale, studentul are dreptul să aleagă 3 discipline de la alte specializări ale Facultatii de Litere, respectând condiționările din planurile de învățământ ale respectivelor specializări.</t>
  </si>
  <si>
    <t>DISCIPLINE DE SINTEZA (DSIN)</t>
  </si>
  <si>
    <t>Corpor(e)alităţi</t>
  </si>
  <si>
    <t>LMU2112</t>
  </si>
  <si>
    <t>Limba si gen</t>
  </si>
  <si>
    <t>LMU1110</t>
  </si>
  <si>
    <t>Limbă și cultură (1 – Viața cuvintelor)</t>
  </si>
  <si>
    <t>LMU1210</t>
  </si>
  <si>
    <t>Limbă și cultură (2 – Elemente de filosofia limbajului)</t>
  </si>
  <si>
    <t>Limbă și cultură (3 - Comunicare și relații publice)</t>
  </si>
  <si>
    <t>LMU2110</t>
  </si>
  <si>
    <t>DISCIPLINE DE APROFUNDARE  (DA)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</si>
</sst>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Calibri"/>
      <family val="2"/>
      <charset val="238"/>
      <scheme val="minor"/>
    </font>
    <font>
      <sz val="10"/>
      <color indexed="8"/>
      <name val="Times New Roman"/>
      <family val="1"/>
    </font>
    <font>
      <b/>
      <sz val="10"/>
      <color indexed="8"/>
      <name val="Times New Roman"/>
      <family val="1"/>
    </font>
    <font>
      <sz val="10"/>
      <color indexed="9"/>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b/>
      <sz val="10"/>
      <color theme="1"/>
      <name val="Times New Roman"/>
      <family val="1"/>
    </font>
    <font>
      <sz val="10"/>
      <color theme="1"/>
      <name val="Times New Roman"/>
      <family val="1"/>
    </font>
    <font>
      <b/>
      <sz val="10"/>
      <color rgb="FFFF0000"/>
      <name val="Times New Roman"/>
      <family val="1"/>
    </font>
    <font>
      <sz val="10"/>
      <color rgb="FFFF0000"/>
      <name val="Times New Roman"/>
      <family val="1"/>
    </font>
    <font>
      <i/>
      <sz val="10"/>
      <color indexed="8"/>
      <name val="Times New Roman"/>
      <family val="1"/>
    </font>
    <font>
      <sz val="14"/>
      <color indexed="8"/>
      <name val="Times New Roman"/>
      <family val="1"/>
    </font>
    <font>
      <sz val="14"/>
      <color theme="1"/>
      <name val="Calibri"/>
      <family val="2"/>
      <charset val="238"/>
      <scheme val="minor"/>
    </font>
    <font>
      <sz val="10"/>
      <color rgb="FF000000"/>
      <name val="Times New Roman"/>
      <family val="1"/>
    </font>
    <font>
      <b/>
      <sz val="10"/>
      <color rgb="FF000000"/>
      <name val="Times New Roman"/>
      <family val="1"/>
    </font>
    <font>
      <sz val="11"/>
      <name val="Calibri"/>
      <family val="2"/>
    </font>
    <font>
      <i/>
      <sz val="10"/>
      <color rgb="FFFF0000"/>
      <name val="Calibri"/>
      <family val="2"/>
    </font>
    <font>
      <i/>
      <sz val="10"/>
      <color rgb="FFFF0000"/>
      <name val="Times New Roman"/>
      <family val="1"/>
    </font>
    <font>
      <b/>
      <sz val="10"/>
      <name val="Times New Roman"/>
      <family val="1"/>
    </font>
  </fonts>
  <fills count="9">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rgb="FF00B0F0"/>
        <bgColor indexed="64"/>
      </patternFill>
    </fill>
    <fill>
      <patternFill patternType="solid">
        <fgColor rgb="FFFFFFFF"/>
        <bgColor rgb="FFFFFFFF"/>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274">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2" xfId="0" applyFont="1" applyBorder="1" applyProtection="1">
      <protection locked="0"/>
    </xf>
    <xf numFmtId="0" fontId="1"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5" fillId="0" borderId="0" xfId="0" applyFont="1" applyProtection="1">
      <protection locked="0"/>
    </xf>
    <xf numFmtId="0" fontId="7"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1" fontId="2" fillId="0" borderId="0" xfId="0" applyNumberFormat="1" applyFont="1" applyBorder="1" applyAlignment="1" applyProtection="1">
      <alignment horizontal="center"/>
      <protection locked="0"/>
    </xf>
    <xf numFmtId="2" fontId="1"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3" fillId="0" borderId="0" xfId="0" applyFont="1" applyProtection="1">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3" borderId="1" xfId="0" applyFont="1" applyFill="1" applyBorder="1" applyAlignment="1" applyProtection="1">
      <alignment horizontal="left" vertical="center"/>
      <protection locked="0"/>
    </xf>
    <xf numFmtId="1" fontId="1" fillId="3"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xf>
    <xf numFmtId="1" fontId="1" fillId="3" borderId="1" xfId="0" applyNumberFormat="1" applyFont="1" applyFill="1" applyBorder="1" applyAlignment="1" applyProtection="1">
      <alignment horizontal="left" vertical="center"/>
      <protection locked="0"/>
    </xf>
    <xf numFmtId="0" fontId="1" fillId="0" borderId="4" xfId="0" applyFont="1" applyBorder="1" applyAlignment="1" applyProtection="1">
      <alignment horizontal="center" vertical="center" wrapText="1"/>
      <protection locked="0"/>
    </xf>
    <xf numFmtId="0" fontId="1" fillId="0" borderId="0" xfId="0" applyFont="1" applyBorder="1" applyAlignment="1" applyProtection="1">
      <protection locked="0"/>
    </xf>
    <xf numFmtId="0" fontId="2" fillId="0" borderId="4" xfId="0" applyFont="1" applyBorder="1" applyProtection="1">
      <protection locked="0"/>
    </xf>
    <xf numFmtId="0" fontId="1" fillId="0" borderId="4" xfId="0" applyNumberFormat="1"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xf>
    <xf numFmtId="1"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8" fillId="3" borderId="3" xfId="0" applyFont="1" applyFill="1" applyBorder="1" applyAlignment="1" applyProtection="1">
      <alignment horizontal="center" vertical="center"/>
      <protection locked="0"/>
    </xf>
    <xf numFmtId="0" fontId="1" fillId="3" borderId="1" xfId="0" applyFont="1" applyFill="1" applyBorder="1" applyAlignment="1" applyProtection="1">
      <alignment horizontal="left" vertical="center"/>
      <protection locked="0"/>
    </xf>
    <xf numFmtId="49" fontId="1" fillId="3" borderId="1" xfId="0" applyNumberFormat="1" applyFont="1" applyFill="1" applyBorder="1" applyAlignment="1" applyProtection="1">
      <alignment horizontal="center" vertical="center" wrapText="1"/>
      <protection locked="0"/>
    </xf>
    <xf numFmtId="0" fontId="11" fillId="0" borderId="0" xfId="0" applyFont="1" applyProtection="1">
      <protection locked="0"/>
    </xf>
    <xf numFmtId="0" fontId="1" fillId="3" borderId="1" xfId="0" applyFont="1" applyFill="1" applyBorder="1" applyAlignment="1" applyProtection="1">
      <alignment horizontal="left" vertical="center"/>
      <protection locked="0"/>
    </xf>
    <xf numFmtId="0" fontId="1" fillId="0" borderId="0" xfId="0" applyFont="1" applyProtection="1">
      <protection locked="0"/>
    </xf>
    <xf numFmtId="1" fontId="9" fillId="0" borderId="1" xfId="0" applyNumberFormat="1" applyFont="1" applyBorder="1" applyAlignment="1" applyProtection="1">
      <alignment horizontal="center" vertical="center"/>
    </xf>
    <xf numFmtId="1" fontId="8" fillId="0" borderId="1" xfId="0" applyNumberFormat="1" applyFont="1" applyBorder="1" applyAlignment="1" applyProtection="1">
      <alignment horizontal="center" vertical="center"/>
    </xf>
    <xf numFmtId="0" fontId="1" fillId="0" borderId="1" xfId="0" applyFont="1" applyBorder="1" applyAlignment="1" applyProtection="1">
      <alignment horizontal="center"/>
    </xf>
    <xf numFmtId="1" fontId="1" fillId="3" borderId="1" xfId="0" applyNumberFormat="1" applyFont="1" applyFill="1" applyBorder="1" applyAlignment="1" applyProtection="1">
      <alignment horizontal="left" vertical="center"/>
      <protection locked="0"/>
    </xf>
    <xf numFmtId="0" fontId="15" fillId="0" borderId="0" xfId="0" applyFont="1" applyAlignment="1">
      <alignment wrapText="1"/>
    </xf>
    <xf numFmtId="0" fontId="16" fillId="0" borderId="16" xfId="0" applyFont="1" applyBorder="1" applyAlignment="1">
      <alignment horizontal="center" vertical="center" wrapText="1"/>
    </xf>
    <xf numFmtId="1" fontId="15" fillId="8" borderId="16" xfId="0" applyNumberFormat="1" applyFont="1" applyFill="1" applyBorder="1" applyAlignment="1">
      <alignment horizontal="left" vertical="center" wrapText="1"/>
    </xf>
    <xf numFmtId="1" fontId="15" fillId="8" borderId="16" xfId="0" applyNumberFormat="1" applyFont="1" applyFill="1" applyBorder="1" applyAlignment="1">
      <alignment horizontal="center" vertical="center" wrapText="1"/>
    </xf>
    <xf numFmtId="0" fontId="15" fillId="0" borderId="16" xfId="0" applyFont="1" applyBorder="1" applyAlignment="1">
      <alignment horizontal="center" vertical="center" wrapText="1"/>
    </xf>
    <xf numFmtId="1" fontId="16" fillId="8" borderId="16" xfId="0" applyNumberFormat="1" applyFont="1" applyFill="1" applyBorder="1" applyAlignment="1">
      <alignment horizontal="center" vertical="center" wrapText="1"/>
    </xf>
    <xf numFmtId="1" fontId="20" fillId="8" borderId="16" xfId="0" applyNumberFormat="1" applyFont="1" applyFill="1" applyBorder="1" applyAlignment="1">
      <alignment horizontal="center" vertical="center" wrapText="1"/>
    </xf>
    <xf numFmtId="0" fontId="16" fillId="8" borderId="20" xfId="0" applyFont="1" applyFill="1" applyBorder="1" applyAlignment="1">
      <alignment horizontal="center" vertical="center" wrapText="1"/>
    </xf>
    <xf numFmtId="0" fontId="0" fillId="0" borderId="0" xfId="0" applyFont="1" applyAlignment="1"/>
    <xf numFmtId="0" fontId="1" fillId="0" borderId="0" xfId="0" applyFont="1" applyProtection="1">
      <protection locked="0"/>
    </xf>
    <xf numFmtId="0" fontId="1" fillId="0" borderId="0" xfId="0" applyFont="1" applyProtection="1">
      <protection locked="0"/>
    </xf>
    <xf numFmtId="0" fontId="1" fillId="0" borderId="0" xfId="0" applyFont="1" applyProtection="1">
      <protection locked="0"/>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3" borderId="1" xfId="0" applyFont="1" applyFill="1" applyBorder="1" applyAlignment="1" applyProtection="1">
      <alignment horizontal="center" vertical="center"/>
    </xf>
    <xf numFmtId="0" fontId="1" fillId="6"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xf>
    <xf numFmtId="1" fontId="1" fillId="6" borderId="1" xfId="0" applyNumberFormat="1" applyFont="1" applyFill="1" applyBorder="1" applyAlignment="1" applyProtection="1">
      <alignment horizontal="center" vertical="center"/>
    </xf>
    <xf numFmtId="2" fontId="1" fillId="6" borderId="1" xfId="0" applyNumberFormat="1"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wrapText="1"/>
      <protection locked="0"/>
    </xf>
    <xf numFmtId="0" fontId="8" fillId="0" borderId="2"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2" fillId="0" borderId="1" xfId="0" applyFont="1" applyBorder="1" applyAlignment="1" applyProtection="1">
      <alignment horizontal="center" vertical="center" wrapText="1"/>
    </xf>
    <xf numFmtId="0" fontId="1" fillId="2" borderId="1" xfId="0" applyFont="1" applyFill="1" applyBorder="1" applyAlignment="1" applyProtection="1">
      <alignment horizontal="left" vertical="center"/>
      <protection locked="0"/>
    </xf>
    <xf numFmtId="0" fontId="2" fillId="0" borderId="11"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1" fillId="6" borderId="2" xfId="0" applyFont="1" applyFill="1" applyBorder="1" applyAlignment="1" applyProtection="1">
      <alignment horizontal="left" vertical="center"/>
      <protection locked="0"/>
    </xf>
    <xf numFmtId="0" fontId="1" fillId="6" borderId="5" xfId="0" applyFont="1" applyFill="1" applyBorder="1" applyAlignment="1" applyProtection="1">
      <alignment horizontal="left" vertical="center"/>
      <protection locked="0"/>
    </xf>
    <xf numFmtId="0" fontId="1" fillId="6" borderId="6" xfId="0" applyFont="1" applyFill="1" applyBorder="1" applyAlignment="1" applyProtection="1">
      <alignment horizontal="left" vertical="center"/>
      <protection locked="0"/>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1" fontId="1" fillId="3" borderId="2" xfId="0" applyNumberFormat="1" applyFont="1" applyFill="1" applyBorder="1" applyAlignment="1" applyProtection="1">
      <alignment horizontal="left" vertical="center" wrapText="1"/>
      <protection locked="0"/>
    </xf>
    <xf numFmtId="1" fontId="1" fillId="3" borderId="5" xfId="0" applyNumberFormat="1" applyFont="1" applyFill="1" applyBorder="1" applyAlignment="1" applyProtection="1">
      <alignment horizontal="left" vertical="center" wrapText="1"/>
      <protection locked="0"/>
    </xf>
    <xf numFmtId="1" fontId="1" fillId="3" borderId="6" xfId="0" applyNumberFormat="1" applyFont="1" applyFill="1" applyBorder="1" applyAlignment="1" applyProtection="1">
      <alignment horizontal="left" vertical="center" wrapText="1"/>
      <protection locked="0"/>
    </xf>
    <xf numFmtId="0" fontId="2" fillId="0" borderId="2"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1" fillId="3" borderId="2"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1" fontId="2" fillId="0" borderId="2"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Protection="1">
      <protection locked="0"/>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0" fontId="2" fillId="0" borderId="0" xfId="0" applyFont="1" applyAlignment="1" applyProtection="1">
      <alignment horizontal="center" vertical="center"/>
      <protection locked="0"/>
    </xf>
    <xf numFmtId="0" fontId="1" fillId="0" borderId="4" xfId="0" applyFont="1" applyBorder="1" applyAlignment="1" applyProtection="1">
      <alignment horizontal="center" vertical="center" wrapText="1"/>
      <protection locked="0"/>
    </xf>
    <xf numFmtId="0" fontId="1" fillId="0" borderId="0" xfId="0" applyFont="1" applyAlignment="1" applyProtection="1">
      <alignment vertical="center" wrapText="1"/>
      <protection locked="0"/>
    </xf>
    <xf numFmtId="0" fontId="1" fillId="6" borderId="0" xfId="0" applyFont="1" applyFill="1" applyAlignment="1" applyProtection="1">
      <alignment vertical="center"/>
      <protection locked="0"/>
    </xf>
    <xf numFmtId="0" fontId="1" fillId="0" borderId="0" xfId="0" applyFont="1" applyAlignment="1" applyProtection="1">
      <alignment vertical="top" wrapText="1"/>
      <protection locked="0"/>
    </xf>
    <xf numFmtId="0" fontId="1" fillId="0" borderId="0" xfId="0" applyFont="1" applyAlignment="1" applyProtection="1">
      <alignment horizontal="left" vertical="top"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Protection="1">
      <protection locked="0"/>
    </xf>
    <xf numFmtId="0" fontId="2" fillId="0" borderId="0" xfId="0" applyFont="1" applyAlignment="1" applyProtection="1">
      <alignment vertical="center"/>
      <protection locked="0"/>
    </xf>
    <xf numFmtId="0" fontId="1" fillId="0" borderId="0" xfId="0" applyFont="1" applyAlignment="1" applyProtection="1">
      <alignment vertical="center"/>
      <protection locked="0"/>
    </xf>
    <xf numFmtId="0" fontId="1" fillId="6" borderId="0" xfId="0" applyFont="1" applyFill="1" applyBorder="1" applyAlignment="1" applyProtection="1">
      <alignment vertical="center" wrapText="1"/>
      <protection locked="0"/>
    </xf>
    <xf numFmtId="0" fontId="2" fillId="0" borderId="0" xfId="0" applyFont="1" applyAlignment="1" applyProtection="1">
      <alignment horizontal="left" vertical="center"/>
      <protection locked="0"/>
    </xf>
    <xf numFmtId="0" fontId="1" fillId="6" borderId="0" xfId="0" applyFont="1" applyFill="1" applyAlignment="1" applyProtection="1">
      <alignment horizontal="left" vertical="center" wrapText="1"/>
      <protection locked="0"/>
    </xf>
    <xf numFmtId="0" fontId="1" fillId="3" borderId="2"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1" fillId="6" borderId="0" xfId="0" applyFont="1" applyFill="1" applyAlignment="1" applyProtection="1">
      <alignment vertical="center" wrapText="1"/>
      <protection locked="0"/>
    </xf>
    <xf numFmtId="0" fontId="2" fillId="0" borderId="0" xfId="0" applyFont="1" applyAlignment="1" applyProtection="1">
      <alignment horizontal="center" vertical="center" wrapText="1"/>
      <protection locked="0"/>
    </xf>
    <xf numFmtId="0" fontId="1" fillId="0" borderId="0" xfId="0" applyFont="1" applyFill="1" applyBorder="1" applyAlignment="1" applyProtection="1">
      <alignment horizontal="left" vertical="top" wrapText="1"/>
      <protection locked="0"/>
    </xf>
    <xf numFmtId="0" fontId="2" fillId="0" borderId="0" xfId="0" applyFont="1" applyProtection="1">
      <protection locked="0"/>
    </xf>
    <xf numFmtId="0" fontId="2" fillId="6" borderId="0" xfId="0" applyFont="1" applyFill="1" applyAlignment="1" applyProtection="1">
      <alignment horizontal="left" vertical="center" wrapText="1"/>
      <protection locked="0"/>
    </xf>
    <xf numFmtId="0" fontId="4" fillId="0" borderId="0" xfId="0" applyFont="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6" borderId="0" xfId="0" applyFont="1" applyFill="1" applyBorder="1" applyAlignment="1" applyProtection="1">
      <alignment horizontal="left" vertical="top" wrapText="1"/>
      <protection locked="0"/>
    </xf>
    <xf numFmtId="0" fontId="2" fillId="0" borderId="0" xfId="0" applyFont="1" applyFill="1" applyBorder="1" applyAlignment="1" applyProtection="1">
      <alignment vertical="center" wrapText="1"/>
      <protection locked="0"/>
    </xf>
    <xf numFmtId="0" fontId="2" fillId="0" borderId="2" xfId="0" applyNumberFormat="1" applyFont="1" applyBorder="1" applyAlignment="1" applyProtection="1">
      <alignment horizontal="center" vertical="center"/>
      <protection locked="0"/>
    </xf>
    <xf numFmtId="0" fontId="2" fillId="0" borderId="5" xfId="0" applyNumberFormat="1" applyFont="1" applyBorder="1" applyAlignment="1" applyProtection="1">
      <alignment horizontal="center" vertical="center"/>
      <protection locked="0"/>
    </xf>
    <xf numFmtId="0" fontId="2" fillId="0" borderId="6"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1" fontId="2" fillId="0" borderId="2" xfId="0" applyNumberFormat="1" applyFont="1" applyBorder="1" applyAlignment="1" applyProtection="1">
      <alignment horizontal="center"/>
    </xf>
    <xf numFmtId="1" fontId="2" fillId="0" borderId="5" xfId="0" applyNumberFormat="1" applyFont="1" applyBorder="1" applyAlignment="1" applyProtection="1">
      <alignment horizontal="center"/>
    </xf>
    <xf numFmtId="1" fontId="2" fillId="0" borderId="6" xfId="0" applyNumberFormat="1" applyFont="1" applyBorder="1" applyAlignment="1" applyProtection="1">
      <alignment horizontal="center"/>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0" fontId="1" fillId="0" borderId="1" xfId="0" applyFont="1" applyBorder="1" applyAlignment="1" applyProtection="1">
      <alignment horizontal="center" vertical="center"/>
      <protection locked="0"/>
    </xf>
    <xf numFmtId="2" fontId="9" fillId="0" borderId="9" xfId="0" applyNumberFormat="1" applyFont="1" applyBorder="1" applyAlignment="1">
      <alignment horizontal="center" vertical="center"/>
    </xf>
    <xf numFmtId="2" fontId="9" fillId="0" borderId="4" xfId="0" applyNumberFormat="1" applyFont="1" applyBorder="1" applyAlignment="1">
      <alignment horizontal="center" vertical="center"/>
    </xf>
    <xf numFmtId="2" fontId="9" fillId="0" borderId="10" xfId="0" applyNumberFormat="1" applyFont="1" applyBorder="1" applyAlignment="1">
      <alignment horizontal="center" vertical="center"/>
    </xf>
    <xf numFmtId="2" fontId="9" fillId="0" borderId="11" xfId="0" applyNumberFormat="1" applyFont="1" applyBorder="1" applyAlignment="1">
      <alignment horizontal="center" vertical="center"/>
    </xf>
    <xf numFmtId="2" fontId="9" fillId="0" borderId="7" xfId="0" applyNumberFormat="1" applyFont="1" applyBorder="1" applyAlignment="1">
      <alignment horizontal="center" vertical="center"/>
    </xf>
    <xf numFmtId="2" fontId="9" fillId="0" borderId="8" xfId="0" applyNumberFormat="1" applyFont="1" applyBorder="1" applyAlignment="1">
      <alignment horizontal="center" vertical="center"/>
    </xf>
    <xf numFmtId="1" fontId="8" fillId="0" borderId="2" xfId="0" applyNumberFormat="1" applyFont="1" applyBorder="1" applyAlignment="1">
      <alignment horizontal="center"/>
    </xf>
    <xf numFmtId="1" fontId="8" fillId="0" borderId="5" xfId="0" applyNumberFormat="1" applyFont="1" applyBorder="1" applyAlignment="1">
      <alignment horizontal="center"/>
    </xf>
    <xf numFmtId="1" fontId="8" fillId="0" borderId="6" xfId="0" applyNumberFormat="1" applyFont="1" applyBorder="1" applyAlignment="1">
      <alignment horizontal="center"/>
    </xf>
    <xf numFmtId="1" fontId="8" fillId="0" borderId="2" xfId="0" applyNumberFormat="1" applyFont="1" applyBorder="1" applyAlignment="1">
      <alignment horizontal="center" vertical="center"/>
    </xf>
    <xf numFmtId="1" fontId="8" fillId="0" borderId="5" xfId="0" applyNumberFormat="1" applyFont="1" applyBorder="1" applyAlignment="1">
      <alignment horizontal="center" vertical="center"/>
    </xf>
    <xf numFmtId="1" fontId="8" fillId="0" borderId="6" xfId="0" applyNumberFormat="1" applyFont="1" applyBorder="1" applyAlignment="1">
      <alignment horizontal="center" vertical="center"/>
    </xf>
    <xf numFmtId="0" fontId="8" fillId="0" borderId="9" xfId="0" applyFont="1" applyBorder="1" applyAlignment="1">
      <alignment horizontal="left" vertical="center" wrapText="1"/>
    </xf>
    <xf numFmtId="0" fontId="8" fillId="0" borderId="4"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1" fillId="0" borderId="1" xfId="0" applyFont="1" applyBorder="1" applyAlignment="1" applyProtection="1">
      <alignment horizontal="center" vertical="center"/>
    </xf>
    <xf numFmtId="0" fontId="1" fillId="2" borderId="1" xfId="0" applyFont="1" applyFill="1" applyBorder="1" applyAlignment="1" applyProtection="1">
      <alignment horizontal="left" vertical="center" wrapText="1"/>
      <protection locked="0"/>
    </xf>
    <xf numFmtId="0" fontId="8" fillId="0" borderId="9"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9" fontId="8" fillId="0" borderId="2" xfId="0" applyNumberFormat="1" applyFont="1" applyBorder="1" applyAlignment="1" applyProtection="1">
      <alignment horizontal="center" vertical="center"/>
    </xf>
    <xf numFmtId="9" fontId="8" fillId="0" borderId="6" xfId="0" applyNumberFormat="1"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6"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9" fontId="9" fillId="0" borderId="2" xfId="0" applyNumberFormat="1" applyFont="1" applyBorder="1" applyAlignment="1" applyProtection="1">
      <alignment horizontal="center"/>
    </xf>
    <xf numFmtId="9" fontId="9" fillId="0" borderId="6" xfId="0" applyNumberFormat="1" applyFont="1" applyBorder="1" applyAlignment="1" applyProtection="1">
      <alignment horizontal="center"/>
    </xf>
    <xf numFmtId="0" fontId="9" fillId="0" borderId="2" xfId="0" applyFont="1" applyBorder="1" applyAlignment="1" applyProtection="1">
      <alignment horizontal="center" vertical="center"/>
    </xf>
    <xf numFmtId="0" fontId="9" fillId="0" borderId="6" xfId="0" applyFont="1" applyBorder="1" applyAlignment="1" applyProtection="1">
      <alignment horizontal="center" vertical="center"/>
    </xf>
    <xf numFmtId="1" fontId="1" fillId="0" borderId="1" xfId="0" applyNumberFormat="1" applyFont="1" applyBorder="1" applyAlignment="1" applyProtection="1">
      <alignment horizontal="center" vertical="center" wrapText="1"/>
    </xf>
    <xf numFmtId="1" fontId="1" fillId="0" borderId="2"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1" fontId="1" fillId="0" borderId="2" xfId="0" applyNumberFormat="1" applyFont="1" applyFill="1" applyBorder="1" applyAlignment="1" applyProtection="1">
      <alignment horizontal="center"/>
    </xf>
    <xf numFmtId="0" fontId="1" fillId="2" borderId="2"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0" fillId="0" borderId="0"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4" xfId="0" applyFont="1" applyBorder="1" applyProtection="1">
      <protection locked="0"/>
    </xf>
    <xf numFmtId="0" fontId="1" fillId="0" borderId="0" xfId="0" applyFont="1" applyProtection="1">
      <protection locked="0"/>
    </xf>
    <xf numFmtId="0" fontId="1" fillId="0" borderId="14" xfId="0" applyFont="1" applyBorder="1" applyAlignment="1" applyProtection="1">
      <alignment wrapText="1"/>
    </xf>
    <xf numFmtId="0" fontId="1" fillId="0" borderId="0" xfId="0" applyFont="1" applyBorder="1" applyAlignment="1" applyProtection="1">
      <alignment wrapText="1"/>
    </xf>
    <xf numFmtId="0" fontId="1" fillId="4" borderId="14" xfId="0" applyFont="1" applyFill="1" applyBorder="1" applyAlignment="1" applyProtection="1">
      <alignment wrapText="1"/>
    </xf>
    <xf numFmtId="0" fontId="1" fillId="4" borderId="0" xfId="0" applyFont="1" applyFill="1" applyBorder="1" applyAlignment="1" applyProtection="1">
      <alignment wrapText="1"/>
    </xf>
    <xf numFmtId="0" fontId="1" fillId="0" borderId="0" xfId="0" applyFont="1" applyAlignment="1" applyProtection="1">
      <alignment wrapText="1"/>
    </xf>
    <xf numFmtId="0" fontId="2" fillId="7" borderId="0" xfId="0" applyFont="1" applyFill="1" applyAlignment="1" applyProtection="1">
      <alignment horizontal="left" vertical="top" wrapText="1"/>
      <protection locked="0"/>
    </xf>
    <xf numFmtId="0" fontId="1" fillId="6" borderId="14" xfId="0" applyFont="1" applyFill="1" applyBorder="1" applyAlignment="1" applyProtection="1">
      <alignment vertical="center" wrapText="1"/>
      <protection locked="0"/>
    </xf>
    <xf numFmtId="0" fontId="1" fillId="6" borderId="14" xfId="0" applyFont="1" applyFill="1" applyBorder="1" applyAlignment="1" applyProtection="1">
      <alignment vertical="top" wrapText="1"/>
      <protection locked="0"/>
    </xf>
    <xf numFmtId="0" fontId="1" fillId="6" borderId="0" xfId="0" applyFont="1" applyFill="1" applyBorder="1" applyAlignment="1" applyProtection="1">
      <alignment vertical="top" wrapText="1"/>
      <protection locked="0"/>
    </xf>
    <xf numFmtId="0" fontId="1" fillId="6" borderId="15" xfId="0" applyFont="1" applyFill="1" applyBorder="1" applyAlignment="1" applyProtection="1">
      <alignment vertical="top" wrapText="1"/>
      <protection locked="0"/>
    </xf>
    <xf numFmtId="0" fontId="13" fillId="5" borderId="0" xfId="0" applyFont="1" applyFill="1" applyAlignment="1" applyProtection="1">
      <alignment vertical="center" wrapText="1"/>
      <protection locked="0"/>
    </xf>
    <xf numFmtId="0" fontId="14" fillId="5" borderId="0" xfId="0" applyFont="1" applyFill="1" applyAlignment="1">
      <alignment vertical="center" wrapText="1"/>
    </xf>
    <xf numFmtId="0" fontId="14" fillId="0" borderId="0" xfId="0" applyFont="1" applyAlignment="1"/>
    <xf numFmtId="0" fontId="13" fillId="7" borderId="0" xfId="0" applyFont="1" applyFill="1" applyAlignment="1" applyProtection="1">
      <alignment wrapText="1"/>
      <protection locked="0"/>
    </xf>
    <xf numFmtId="0" fontId="0" fillId="7" borderId="0" xfId="0" applyFill="1" applyAlignment="1">
      <alignment wrapText="1"/>
    </xf>
    <xf numFmtId="0" fontId="0" fillId="0" borderId="0" xfId="0" applyAlignment="1">
      <alignment wrapText="1"/>
    </xf>
    <xf numFmtId="0" fontId="1" fillId="0" borderId="0" xfId="0" applyFont="1" applyFill="1" applyAlignment="1" applyProtection="1">
      <alignment vertical="center"/>
      <protection locked="0"/>
    </xf>
    <xf numFmtId="0" fontId="0" fillId="0" borderId="0" xfId="0" applyFill="1" applyAlignment="1">
      <alignment vertical="center"/>
    </xf>
    <xf numFmtId="0" fontId="16" fillId="0" borderId="0" xfId="0" applyFont="1" applyAlignment="1">
      <alignment horizontal="left" vertical="center" wrapText="1"/>
    </xf>
    <xf numFmtId="0" fontId="0" fillId="0" borderId="0" xfId="0" applyFont="1" applyAlignment="1">
      <alignment wrapText="1"/>
    </xf>
    <xf numFmtId="0" fontId="16" fillId="0" borderId="17" xfId="0" applyFont="1" applyBorder="1" applyAlignment="1">
      <alignment horizontal="center" vertical="center" wrapText="1"/>
    </xf>
    <xf numFmtId="0" fontId="17" fillId="0" borderId="18" xfId="0" applyFont="1" applyBorder="1" applyAlignment="1">
      <alignment wrapText="1"/>
    </xf>
    <xf numFmtId="0" fontId="17" fillId="0" borderId="19" xfId="0" applyFont="1" applyBorder="1" applyAlignment="1">
      <alignment wrapText="1"/>
    </xf>
    <xf numFmtId="0" fontId="16" fillId="0" borderId="20" xfId="0" applyFont="1" applyBorder="1" applyAlignment="1">
      <alignment horizontal="center" vertical="center" wrapText="1"/>
    </xf>
    <xf numFmtId="0" fontId="17" fillId="0" borderId="24" xfId="0" applyFont="1" applyBorder="1" applyAlignment="1">
      <alignment wrapText="1"/>
    </xf>
    <xf numFmtId="0" fontId="16" fillId="0" borderId="21" xfId="0" applyFont="1" applyBorder="1" applyAlignment="1">
      <alignment horizontal="center" vertical="center" wrapText="1"/>
    </xf>
    <xf numFmtId="0" fontId="17" fillId="0" borderId="22" xfId="0" applyFont="1" applyBorder="1" applyAlignment="1">
      <alignment wrapText="1"/>
    </xf>
    <xf numFmtId="0" fontId="17" fillId="0" borderId="23" xfId="0" applyFont="1" applyBorder="1" applyAlignment="1">
      <alignment wrapText="1"/>
    </xf>
    <xf numFmtId="0" fontId="17" fillId="0" borderId="25" xfId="0" applyFont="1" applyBorder="1" applyAlignment="1">
      <alignment wrapText="1"/>
    </xf>
    <xf numFmtId="0" fontId="17" fillId="0" borderId="26" xfId="0" applyFont="1" applyBorder="1" applyAlignment="1">
      <alignment wrapText="1"/>
    </xf>
    <xf numFmtId="0" fontId="17" fillId="0" borderId="27" xfId="0" applyFont="1" applyBorder="1" applyAlignment="1">
      <alignment wrapText="1"/>
    </xf>
    <xf numFmtId="0" fontId="16" fillId="8" borderId="17" xfId="0" applyFont="1" applyFill="1" applyBorder="1" applyAlignment="1">
      <alignment horizontal="left" vertical="center" wrapText="1"/>
    </xf>
    <xf numFmtId="0" fontId="16" fillId="8" borderId="17" xfId="0" applyFont="1" applyFill="1" applyBorder="1" applyAlignment="1">
      <alignment horizontal="center" vertical="center" wrapText="1"/>
    </xf>
    <xf numFmtId="1" fontId="15" fillId="8" borderId="17" xfId="0" applyNumberFormat="1" applyFont="1" applyFill="1" applyBorder="1" applyAlignment="1">
      <alignment horizontal="left" vertical="center"/>
    </xf>
    <xf numFmtId="0" fontId="17" fillId="0" borderId="18" xfId="0" applyFont="1" applyBorder="1" applyAlignment="1"/>
    <xf numFmtId="0" fontId="17" fillId="0" borderId="19" xfId="0" applyFont="1" applyBorder="1" applyAlignment="1"/>
    <xf numFmtId="1" fontId="16" fillId="8" borderId="17" xfId="0" applyNumberFormat="1" applyFont="1" applyFill="1" applyBorder="1" applyAlignment="1">
      <alignment horizontal="center" vertical="center" wrapText="1"/>
    </xf>
    <xf numFmtId="1" fontId="15" fillId="8" borderId="17" xfId="0" applyNumberFormat="1" applyFont="1" applyFill="1" applyBorder="1" applyAlignment="1">
      <alignment horizontal="left" vertical="center" wrapText="1"/>
    </xf>
    <xf numFmtId="1" fontId="16" fillId="0" borderId="17" xfId="0" applyNumberFormat="1" applyFont="1" applyBorder="1" applyAlignment="1">
      <alignment horizontal="center" vertical="center" wrapText="1"/>
    </xf>
    <xf numFmtId="0" fontId="15" fillId="0" borderId="0" xfId="0" applyFont="1" applyAlignment="1">
      <alignment wrapText="1"/>
    </xf>
    <xf numFmtId="0" fontId="16" fillId="8" borderId="21" xfId="0" applyFont="1" applyFill="1" applyBorder="1" applyAlignment="1">
      <alignment horizontal="left" vertical="center" wrapText="1"/>
    </xf>
    <xf numFmtId="2" fontId="15" fillId="8" borderId="21" xfId="0" applyNumberFormat="1" applyFont="1" applyFill="1" applyBorder="1" applyAlignment="1">
      <alignment horizontal="center" vertical="center" wrapText="1"/>
    </xf>
  </cellXfs>
  <cellStyles count="1">
    <cellStyle name="Normal" xfId="0" builtinId="0"/>
  </cellStyles>
  <dxfs count="24">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0"/>
  <sheetViews>
    <sheetView tabSelected="1" view="pageLayout" topLeftCell="A130" zoomScaleNormal="100" workbookViewId="0">
      <selection activeCell="A112" sqref="A112:T112"/>
    </sheetView>
  </sheetViews>
  <sheetFormatPr defaultRowHeight="12.75" x14ac:dyDescent="0.2"/>
  <cols>
    <col min="1" max="1" width="9.28515625" style="1" customWidth="1"/>
    <col min="2" max="2" width="7.140625" style="1" customWidth="1"/>
    <col min="3" max="3" width="7.28515625" style="1" customWidth="1"/>
    <col min="4" max="5" width="4.7109375" style="1" customWidth="1"/>
    <col min="6" max="6" width="4.5703125" style="1" customWidth="1"/>
    <col min="7" max="7" width="8.140625" style="1" customWidth="1"/>
    <col min="8" max="8" width="8.28515625" style="1" customWidth="1"/>
    <col min="9" max="9" width="5.85546875" style="1" customWidth="1"/>
    <col min="10" max="10" width="7.28515625" style="1" customWidth="1"/>
    <col min="11" max="11" width="5.7109375" style="1" customWidth="1"/>
    <col min="12" max="12" width="6.140625" style="1" customWidth="1"/>
    <col min="13" max="13" width="5.5703125" style="1" customWidth="1"/>
    <col min="14" max="18" width="6" style="1" customWidth="1"/>
    <col min="19" max="19" width="6.140625" style="1" customWidth="1"/>
    <col min="20" max="20" width="9.28515625" style="1" customWidth="1"/>
    <col min="21" max="26" width="9.140625" style="1"/>
    <col min="27" max="27" width="10.28515625" style="1" customWidth="1"/>
    <col min="28" max="16384" width="9.140625" style="1"/>
  </cols>
  <sheetData>
    <row r="1" spans="1:26" ht="15.75" customHeight="1" x14ac:dyDescent="0.2">
      <c r="A1" s="143" t="s">
        <v>93</v>
      </c>
      <c r="B1" s="143"/>
      <c r="C1" s="143"/>
      <c r="D1" s="143"/>
      <c r="E1" s="143"/>
      <c r="F1" s="143"/>
      <c r="G1" s="143"/>
      <c r="H1" s="143"/>
      <c r="I1" s="143"/>
      <c r="J1" s="143"/>
      <c r="K1" s="143"/>
      <c r="M1" s="154" t="s">
        <v>19</v>
      </c>
      <c r="N1" s="154"/>
      <c r="O1" s="154"/>
      <c r="P1" s="154"/>
      <c r="Q1" s="154"/>
      <c r="R1" s="154"/>
      <c r="S1" s="154"/>
      <c r="T1" s="154"/>
    </row>
    <row r="2" spans="1:26" ht="6.75" customHeight="1" x14ac:dyDescent="0.2">
      <c r="A2" s="143"/>
      <c r="B2" s="143"/>
      <c r="C2" s="143"/>
      <c r="D2" s="143"/>
      <c r="E2" s="143"/>
      <c r="F2" s="143"/>
      <c r="G2" s="143"/>
      <c r="H2" s="143"/>
      <c r="I2" s="143"/>
      <c r="J2" s="143"/>
      <c r="K2" s="143"/>
    </row>
    <row r="3" spans="1:26" ht="45.75" customHeight="1" x14ac:dyDescent="0.2">
      <c r="A3" s="152" t="s">
        <v>0</v>
      </c>
      <c r="B3" s="152"/>
      <c r="C3" s="152"/>
      <c r="D3" s="152"/>
      <c r="E3" s="152"/>
      <c r="F3" s="152"/>
      <c r="G3" s="152"/>
      <c r="H3" s="152"/>
      <c r="I3" s="152"/>
      <c r="J3" s="152"/>
      <c r="K3" s="152"/>
      <c r="M3" s="157"/>
      <c r="N3" s="158"/>
      <c r="O3" s="136" t="s">
        <v>35</v>
      </c>
      <c r="P3" s="137"/>
      <c r="Q3" s="138"/>
      <c r="R3" s="136" t="s">
        <v>36</v>
      </c>
      <c r="S3" s="137"/>
      <c r="T3" s="138"/>
      <c r="U3" s="234" t="str">
        <f>IF(O4&gt;=12,"Corect","Trebuie alocate cel puțin 12 de ore pe săptămână")</f>
        <v>Corect</v>
      </c>
      <c r="V3" s="235"/>
      <c r="W3" s="235"/>
      <c r="X3" s="235"/>
    </row>
    <row r="4" spans="1:26" ht="17.25" customHeight="1" x14ac:dyDescent="0.2">
      <c r="A4" s="155" t="s">
        <v>98</v>
      </c>
      <c r="B4" s="155"/>
      <c r="C4" s="155"/>
      <c r="D4" s="155"/>
      <c r="E4" s="155"/>
      <c r="F4" s="155"/>
      <c r="G4" s="155"/>
      <c r="H4" s="155"/>
      <c r="I4" s="155"/>
      <c r="J4" s="155"/>
      <c r="K4" s="155"/>
      <c r="M4" s="148" t="s">
        <v>14</v>
      </c>
      <c r="N4" s="149"/>
      <c r="O4" s="145">
        <v>14</v>
      </c>
      <c r="P4" s="146"/>
      <c r="Q4" s="147"/>
      <c r="R4" s="145">
        <v>14</v>
      </c>
      <c r="S4" s="146"/>
      <c r="T4" s="147"/>
      <c r="U4" s="234" t="str">
        <f>IF(R4&gt;=12,"Corect","Trebuie alocate cel puțin 12 de ore pe săptămână")</f>
        <v>Corect</v>
      </c>
      <c r="V4" s="235"/>
      <c r="W4" s="235"/>
      <c r="X4" s="235"/>
    </row>
    <row r="5" spans="1:26" ht="16.5" customHeight="1" x14ac:dyDescent="0.2">
      <c r="A5" s="155"/>
      <c r="B5" s="155"/>
      <c r="C5" s="155"/>
      <c r="D5" s="155"/>
      <c r="E5" s="155"/>
      <c r="F5" s="155"/>
      <c r="G5" s="155"/>
      <c r="H5" s="155"/>
      <c r="I5" s="155"/>
      <c r="J5" s="155"/>
      <c r="K5" s="155"/>
      <c r="M5" s="148" t="s">
        <v>15</v>
      </c>
      <c r="N5" s="149"/>
      <c r="O5" s="145">
        <v>14</v>
      </c>
      <c r="P5" s="146"/>
      <c r="Q5" s="147"/>
      <c r="R5" s="145">
        <v>14</v>
      </c>
      <c r="S5" s="146"/>
      <c r="T5" s="147"/>
      <c r="U5" s="234" t="str">
        <f>IF(R5&gt;=12,"Corect","Trebuie alocate cel puțin 12 de ore pe săptămână")</f>
        <v>Corect</v>
      </c>
      <c r="V5" s="235"/>
      <c r="W5" s="235"/>
      <c r="X5" s="235"/>
    </row>
    <row r="6" spans="1:26" ht="15" customHeight="1" x14ac:dyDescent="0.2">
      <c r="A6" s="144" t="s">
        <v>99</v>
      </c>
      <c r="B6" s="144"/>
      <c r="C6" s="144"/>
      <c r="D6" s="144"/>
      <c r="E6" s="144"/>
      <c r="F6" s="144"/>
      <c r="G6" s="144"/>
      <c r="H6" s="144"/>
      <c r="I6" s="144"/>
      <c r="J6" s="144"/>
      <c r="K6" s="144"/>
      <c r="M6" s="150"/>
      <c r="N6" s="150"/>
      <c r="O6" s="131"/>
      <c r="P6" s="131"/>
      <c r="Q6" s="131"/>
      <c r="R6" s="131"/>
      <c r="S6" s="131"/>
      <c r="T6" s="131"/>
      <c r="U6" s="234" t="str">
        <f>IF(O5&gt;=12,"Corect","Trebuie alocate cel puțin 12 de ore pe săptămână")</f>
        <v>Corect</v>
      </c>
      <c r="V6" s="235"/>
      <c r="W6" s="235"/>
      <c r="X6" s="235"/>
    </row>
    <row r="7" spans="1:26" ht="18" customHeight="1" x14ac:dyDescent="0.2">
      <c r="A7" s="151" t="s">
        <v>164</v>
      </c>
      <c r="B7" s="151"/>
      <c r="C7" s="151"/>
      <c r="D7" s="151"/>
      <c r="E7" s="151"/>
      <c r="F7" s="151"/>
      <c r="G7" s="151"/>
      <c r="H7" s="151"/>
      <c r="I7" s="151"/>
      <c r="J7" s="151"/>
      <c r="K7" s="151"/>
    </row>
    <row r="8" spans="1:26" ht="18.75" customHeight="1" x14ac:dyDescent="0.2">
      <c r="A8" s="133" t="s">
        <v>100</v>
      </c>
      <c r="B8" s="133"/>
      <c r="C8" s="133"/>
      <c r="D8" s="133"/>
      <c r="E8" s="133"/>
      <c r="F8" s="133"/>
      <c r="G8" s="133"/>
      <c r="H8" s="133"/>
      <c r="I8" s="133"/>
      <c r="J8" s="133"/>
      <c r="K8" s="133"/>
      <c r="M8" s="132" t="s">
        <v>87</v>
      </c>
      <c r="N8" s="132"/>
      <c r="O8" s="132"/>
      <c r="P8" s="132"/>
      <c r="Q8" s="132"/>
      <c r="R8" s="132"/>
      <c r="S8" s="132"/>
      <c r="T8" s="132"/>
    </row>
    <row r="9" spans="1:26" ht="15" customHeight="1" x14ac:dyDescent="0.2">
      <c r="A9" s="141" t="s">
        <v>94</v>
      </c>
      <c r="B9" s="141"/>
      <c r="C9" s="141"/>
      <c r="D9" s="141"/>
      <c r="E9" s="141"/>
      <c r="F9" s="141"/>
      <c r="G9" s="141"/>
      <c r="H9" s="141"/>
      <c r="I9" s="141"/>
      <c r="J9" s="141"/>
      <c r="K9" s="141"/>
      <c r="M9" s="132"/>
      <c r="N9" s="132"/>
      <c r="O9" s="132"/>
      <c r="P9" s="132"/>
      <c r="Q9" s="132"/>
      <c r="R9" s="132"/>
      <c r="S9" s="132"/>
      <c r="T9" s="132"/>
    </row>
    <row r="10" spans="1:26" ht="16.5" customHeight="1" x14ac:dyDescent="0.2">
      <c r="A10" s="141" t="s">
        <v>59</v>
      </c>
      <c r="B10" s="141"/>
      <c r="C10" s="141"/>
      <c r="D10" s="141"/>
      <c r="E10" s="141"/>
      <c r="F10" s="141"/>
      <c r="G10" s="141"/>
      <c r="H10" s="141"/>
      <c r="I10" s="141"/>
      <c r="J10" s="141"/>
      <c r="K10" s="141"/>
      <c r="M10" s="132"/>
      <c r="N10" s="132"/>
      <c r="O10" s="132"/>
      <c r="P10" s="132"/>
      <c r="Q10" s="132"/>
      <c r="R10" s="132"/>
      <c r="S10" s="132"/>
      <c r="T10" s="132"/>
    </row>
    <row r="11" spans="1:26" x14ac:dyDescent="0.2">
      <c r="A11" s="141" t="s">
        <v>17</v>
      </c>
      <c r="B11" s="141"/>
      <c r="C11" s="141"/>
      <c r="D11" s="141"/>
      <c r="E11" s="141"/>
      <c r="F11" s="141"/>
      <c r="G11" s="141"/>
      <c r="H11" s="141"/>
      <c r="I11" s="141"/>
      <c r="J11" s="141"/>
      <c r="K11" s="141"/>
      <c r="M11" s="132"/>
      <c r="N11" s="132"/>
      <c r="O11" s="132"/>
      <c r="P11" s="132"/>
      <c r="Q11" s="132"/>
      <c r="R11" s="132"/>
      <c r="S11" s="132"/>
      <c r="T11" s="132"/>
      <c r="U11" s="242" t="s">
        <v>91</v>
      </c>
      <c r="V11" s="243"/>
      <c r="W11" s="243"/>
      <c r="X11" s="244"/>
      <c r="Y11" s="244"/>
      <c r="Z11" s="244"/>
    </row>
    <row r="12" spans="1:26" ht="10.5" customHeight="1" x14ac:dyDescent="0.2">
      <c r="A12" s="141"/>
      <c r="B12" s="141"/>
      <c r="C12" s="141"/>
      <c r="D12" s="141"/>
      <c r="E12" s="141"/>
      <c r="F12" s="141"/>
      <c r="G12" s="141"/>
      <c r="H12" s="141"/>
      <c r="I12" s="141"/>
      <c r="J12" s="141"/>
      <c r="K12" s="141"/>
      <c r="M12" s="2"/>
      <c r="N12" s="2"/>
      <c r="O12" s="2"/>
      <c r="P12" s="2"/>
      <c r="Q12" s="2"/>
      <c r="R12" s="2"/>
      <c r="U12" s="243"/>
      <c r="V12" s="243"/>
      <c r="W12" s="243"/>
      <c r="X12" s="244"/>
      <c r="Y12" s="244"/>
      <c r="Z12" s="244"/>
    </row>
    <row r="13" spans="1:26" x14ac:dyDescent="0.2">
      <c r="A13" s="140" t="s">
        <v>61</v>
      </c>
      <c r="B13" s="140"/>
      <c r="C13" s="140"/>
      <c r="D13" s="140"/>
      <c r="E13" s="140"/>
      <c r="F13" s="140"/>
      <c r="G13" s="140"/>
      <c r="H13" s="140"/>
      <c r="I13" s="140"/>
      <c r="J13" s="140"/>
      <c r="K13" s="140"/>
      <c r="M13" s="160" t="s">
        <v>20</v>
      </c>
      <c r="N13" s="160"/>
      <c r="O13" s="160"/>
      <c r="P13" s="160"/>
      <c r="Q13" s="160"/>
      <c r="R13" s="160"/>
      <c r="S13" s="160"/>
      <c r="T13" s="160"/>
      <c r="U13" s="243"/>
      <c r="V13" s="243"/>
      <c r="W13" s="243"/>
      <c r="X13" s="244"/>
      <c r="Y13" s="244"/>
      <c r="Z13" s="244"/>
    </row>
    <row r="14" spans="1:26" ht="12.75" customHeight="1" x14ac:dyDescent="0.2">
      <c r="A14" s="140" t="s">
        <v>60</v>
      </c>
      <c r="B14" s="140"/>
      <c r="C14" s="140"/>
      <c r="D14" s="140"/>
      <c r="E14" s="140"/>
      <c r="F14" s="140"/>
      <c r="G14" s="140"/>
      <c r="H14" s="140"/>
      <c r="I14" s="140"/>
      <c r="J14" s="140"/>
      <c r="K14" s="140"/>
      <c r="M14" s="142" t="s">
        <v>103</v>
      </c>
      <c r="N14" s="142"/>
      <c r="O14" s="142"/>
      <c r="P14" s="142"/>
      <c r="Q14" s="142"/>
      <c r="R14" s="142"/>
      <c r="S14" s="142"/>
      <c r="T14" s="142"/>
      <c r="U14" s="243"/>
      <c r="V14" s="243"/>
      <c r="W14" s="243"/>
      <c r="X14" s="244"/>
      <c r="Y14" s="244"/>
      <c r="Z14" s="244"/>
    </row>
    <row r="15" spans="1:26" ht="12.75" customHeight="1" x14ac:dyDescent="0.2">
      <c r="A15" s="133" t="s">
        <v>101</v>
      </c>
      <c r="B15" s="133"/>
      <c r="C15" s="133"/>
      <c r="D15" s="133"/>
      <c r="E15" s="133"/>
      <c r="F15" s="133"/>
      <c r="G15" s="133"/>
      <c r="H15" s="133"/>
      <c r="I15" s="133"/>
      <c r="J15" s="133"/>
      <c r="K15" s="133"/>
      <c r="M15" s="142" t="s">
        <v>104</v>
      </c>
      <c r="N15" s="142"/>
      <c r="O15" s="142"/>
      <c r="P15" s="142"/>
      <c r="Q15" s="142"/>
      <c r="R15" s="142"/>
      <c r="S15" s="142"/>
      <c r="T15" s="142"/>
    </row>
    <row r="16" spans="1:26" ht="12.75" customHeight="1" x14ac:dyDescent="0.2">
      <c r="A16" s="133" t="s">
        <v>102</v>
      </c>
      <c r="B16" s="133"/>
      <c r="C16" s="133"/>
      <c r="D16" s="133"/>
      <c r="E16" s="133"/>
      <c r="F16" s="133"/>
      <c r="G16" s="133"/>
      <c r="H16" s="133"/>
      <c r="I16" s="133"/>
      <c r="J16" s="133"/>
      <c r="K16" s="133"/>
      <c r="M16" s="142" t="s">
        <v>105</v>
      </c>
      <c r="N16" s="142"/>
      <c r="O16" s="142"/>
      <c r="P16" s="142"/>
      <c r="Q16" s="142"/>
      <c r="R16" s="142"/>
      <c r="S16" s="142"/>
      <c r="T16" s="142"/>
    </row>
    <row r="17" spans="1:27" ht="12.75" customHeight="1" x14ac:dyDescent="0.2">
      <c r="A17" s="141" t="s">
        <v>1</v>
      </c>
      <c r="B17" s="141"/>
      <c r="C17" s="141"/>
      <c r="D17" s="141"/>
      <c r="E17" s="141"/>
      <c r="F17" s="141"/>
      <c r="G17" s="141"/>
      <c r="H17" s="141"/>
      <c r="I17" s="141"/>
      <c r="J17" s="141"/>
      <c r="K17" s="141"/>
      <c r="M17" s="159"/>
      <c r="N17" s="159"/>
      <c r="O17" s="159"/>
      <c r="P17" s="159"/>
      <c r="Q17" s="159"/>
      <c r="R17" s="159"/>
      <c r="S17" s="159"/>
      <c r="T17" s="159"/>
      <c r="U17" s="237" t="s">
        <v>88</v>
      </c>
      <c r="V17" s="237"/>
      <c r="W17" s="237"/>
      <c r="X17" s="237"/>
      <c r="Y17" s="237"/>
      <c r="Z17" s="237"/>
    </row>
    <row r="18" spans="1:27" ht="14.25" customHeight="1" x14ac:dyDescent="0.2">
      <c r="A18" s="141" t="s">
        <v>62</v>
      </c>
      <c r="B18" s="141"/>
      <c r="C18" s="141"/>
      <c r="D18" s="141"/>
      <c r="E18" s="141"/>
      <c r="F18" s="141"/>
      <c r="G18" s="141"/>
      <c r="H18" s="141"/>
      <c r="I18" s="141"/>
      <c r="J18" s="141"/>
      <c r="K18" s="141"/>
      <c r="M18" s="153"/>
      <c r="N18" s="153"/>
      <c r="O18" s="153"/>
      <c r="P18" s="153"/>
      <c r="Q18" s="153"/>
      <c r="R18" s="153"/>
      <c r="S18" s="153"/>
      <c r="T18" s="153"/>
      <c r="U18" s="237"/>
      <c r="V18" s="237"/>
      <c r="W18" s="237"/>
      <c r="X18" s="237"/>
      <c r="Y18" s="237"/>
      <c r="Z18" s="237"/>
      <c r="AA18" s="44"/>
    </row>
    <row r="19" spans="1:27" x14ac:dyDescent="0.2">
      <c r="A19" s="141"/>
      <c r="B19" s="141"/>
      <c r="C19" s="141"/>
      <c r="D19" s="141"/>
      <c r="E19" s="141"/>
      <c r="F19" s="141"/>
      <c r="G19" s="141"/>
      <c r="H19" s="141"/>
      <c r="I19" s="141"/>
      <c r="J19" s="141"/>
      <c r="K19" s="141"/>
      <c r="M19" s="153"/>
      <c r="N19" s="153"/>
      <c r="O19" s="153"/>
      <c r="P19" s="153"/>
      <c r="Q19" s="153"/>
      <c r="R19" s="153"/>
      <c r="S19" s="153"/>
      <c r="T19" s="153"/>
      <c r="U19" s="237"/>
      <c r="V19" s="237"/>
      <c r="W19" s="237"/>
      <c r="X19" s="237"/>
      <c r="Y19" s="237"/>
      <c r="Z19" s="237"/>
    </row>
    <row r="20" spans="1:27" ht="7.5" customHeight="1" x14ac:dyDescent="0.2">
      <c r="A20" s="132" t="s">
        <v>69</v>
      </c>
      <c r="B20" s="132"/>
      <c r="C20" s="132"/>
      <c r="D20" s="132"/>
      <c r="E20" s="132"/>
      <c r="F20" s="132"/>
      <c r="G20" s="132"/>
      <c r="H20" s="132"/>
      <c r="I20" s="132"/>
      <c r="J20" s="132"/>
      <c r="K20" s="132"/>
      <c r="M20" s="2"/>
      <c r="N20" s="2"/>
      <c r="O20" s="2"/>
      <c r="P20" s="2"/>
      <c r="Q20" s="2"/>
      <c r="R20" s="2"/>
    </row>
    <row r="21" spans="1:27" ht="15" customHeight="1" x14ac:dyDescent="0.2">
      <c r="A21" s="132"/>
      <c r="B21" s="132"/>
      <c r="C21" s="132"/>
      <c r="D21" s="132"/>
      <c r="E21" s="132"/>
      <c r="F21" s="132"/>
      <c r="G21" s="132"/>
      <c r="H21" s="132"/>
      <c r="I21" s="132"/>
      <c r="J21" s="132"/>
      <c r="K21" s="132"/>
      <c r="M21" s="135" t="s">
        <v>176</v>
      </c>
      <c r="N21" s="135"/>
      <c r="O21" s="135"/>
      <c r="P21" s="135"/>
      <c r="Q21" s="135"/>
      <c r="R21" s="135"/>
      <c r="S21" s="135"/>
      <c r="T21" s="135"/>
    </row>
    <row r="22" spans="1:27" ht="15" customHeight="1" x14ac:dyDescent="0.2">
      <c r="A22" s="132"/>
      <c r="B22" s="132"/>
      <c r="C22" s="132"/>
      <c r="D22" s="132"/>
      <c r="E22" s="132"/>
      <c r="F22" s="132"/>
      <c r="G22" s="132"/>
      <c r="H22" s="132"/>
      <c r="I22" s="132"/>
      <c r="J22" s="132"/>
      <c r="K22" s="132"/>
      <c r="M22" s="135"/>
      <c r="N22" s="135"/>
      <c r="O22" s="135"/>
      <c r="P22" s="135"/>
      <c r="Q22" s="135"/>
      <c r="R22" s="135"/>
      <c r="S22" s="135"/>
      <c r="T22" s="135"/>
      <c r="U22" s="245" t="s">
        <v>92</v>
      </c>
      <c r="V22" s="246"/>
      <c r="W22" s="246"/>
      <c r="X22" s="246"/>
      <c r="Y22" s="246"/>
      <c r="Z22" s="246"/>
      <c r="AA22" s="247"/>
    </row>
    <row r="23" spans="1:27" ht="20.25" customHeight="1" x14ac:dyDescent="0.2">
      <c r="A23" s="132"/>
      <c r="B23" s="132"/>
      <c r="C23" s="132"/>
      <c r="D23" s="132"/>
      <c r="E23" s="132"/>
      <c r="F23" s="132"/>
      <c r="G23" s="132"/>
      <c r="H23" s="132"/>
      <c r="I23" s="132"/>
      <c r="J23" s="132"/>
      <c r="K23" s="132"/>
      <c r="M23" s="135"/>
      <c r="N23" s="135"/>
      <c r="O23" s="135"/>
      <c r="P23" s="135"/>
      <c r="Q23" s="135"/>
      <c r="R23" s="135"/>
      <c r="S23" s="135"/>
      <c r="T23" s="135"/>
      <c r="U23" s="247"/>
      <c r="V23" s="247"/>
      <c r="W23" s="247"/>
      <c r="X23" s="247"/>
      <c r="Y23" s="247"/>
      <c r="Z23" s="247"/>
      <c r="AA23" s="247"/>
    </row>
    <row r="24" spans="1:27" ht="10.5" customHeight="1" x14ac:dyDescent="0.2">
      <c r="A24" s="2"/>
      <c r="B24" s="2"/>
      <c r="C24" s="2"/>
      <c r="D24" s="2"/>
      <c r="E24" s="2"/>
      <c r="F24" s="2"/>
      <c r="G24" s="2"/>
      <c r="H24" s="2"/>
      <c r="I24" s="2"/>
      <c r="J24" s="2"/>
      <c r="K24" s="2"/>
      <c r="M24" s="3"/>
      <c r="N24" s="3"/>
      <c r="O24" s="3"/>
      <c r="P24" s="3"/>
      <c r="Q24" s="3"/>
      <c r="R24" s="3"/>
      <c r="U24" s="247"/>
      <c r="V24" s="247"/>
      <c r="W24" s="247"/>
      <c r="X24" s="247"/>
      <c r="Y24" s="247"/>
      <c r="Z24" s="247"/>
      <c r="AA24" s="247"/>
    </row>
    <row r="25" spans="1:27" x14ac:dyDescent="0.2">
      <c r="A25" s="139" t="s">
        <v>16</v>
      </c>
      <c r="B25" s="139"/>
      <c r="C25" s="139"/>
      <c r="D25" s="139"/>
      <c r="E25" s="139"/>
      <c r="F25" s="139"/>
      <c r="G25" s="139"/>
      <c r="M25" s="134" t="s">
        <v>106</v>
      </c>
      <c r="N25" s="134"/>
      <c r="O25" s="134"/>
      <c r="P25" s="134"/>
      <c r="Q25" s="134"/>
      <c r="R25" s="134"/>
      <c r="S25" s="134"/>
      <c r="T25" s="134"/>
      <c r="U25" s="247"/>
      <c r="V25" s="247"/>
      <c r="W25" s="247"/>
      <c r="X25" s="247"/>
      <c r="Y25" s="247"/>
      <c r="Z25" s="247"/>
      <c r="AA25" s="247"/>
    </row>
    <row r="26" spans="1:27" ht="26.25" customHeight="1" x14ac:dyDescent="0.2">
      <c r="A26" s="4"/>
      <c r="B26" s="136" t="s">
        <v>2</v>
      </c>
      <c r="C26" s="138"/>
      <c r="D26" s="136" t="s">
        <v>3</v>
      </c>
      <c r="E26" s="137"/>
      <c r="F26" s="138"/>
      <c r="G26" s="113" t="s">
        <v>18</v>
      </c>
      <c r="H26" s="113" t="s">
        <v>10</v>
      </c>
      <c r="I26" s="136" t="s">
        <v>4</v>
      </c>
      <c r="J26" s="137"/>
      <c r="K26" s="138"/>
      <c r="M26" s="134"/>
      <c r="N26" s="134"/>
      <c r="O26" s="134"/>
      <c r="P26" s="134"/>
      <c r="Q26" s="134"/>
      <c r="R26" s="134"/>
      <c r="S26" s="134"/>
      <c r="T26" s="134"/>
    </row>
    <row r="27" spans="1:27" ht="14.25" customHeight="1" x14ac:dyDescent="0.2">
      <c r="A27" s="4"/>
      <c r="B27" s="5" t="s">
        <v>5</v>
      </c>
      <c r="C27" s="5" t="s">
        <v>6</v>
      </c>
      <c r="D27" s="5" t="s">
        <v>7</v>
      </c>
      <c r="E27" s="5" t="s">
        <v>8</v>
      </c>
      <c r="F27" s="5" t="s">
        <v>9</v>
      </c>
      <c r="G27" s="84"/>
      <c r="H27" s="84"/>
      <c r="I27" s="5" t="s">
        <v>11</v>
      </c>
      <c r="J27" s="5" t="s">
        <v>12</v>
      </c>
      <c r="K27" s="5" t="s">
        <v>13</v>
      </c>
      <c r="M27" s="134"/>
      <c r="N27" s="134"/>
      <c r="O27" s="134"/>
      <c r="P27" s="134"/>
      <c r="Q27" s="134"/>
      <c r="R27" s="134"/>
      <c r="S27" s="134"/>
      <c r="T27" s="134"/>
    </row>
    <row r="28" spans="1:27" ht="17.25" customHeight="1" x14ac:dyDescent="0.2">
      <c r="A28" s="6" t="s">
        <v>14</v>
      </c>
      <c r="B28" s="7">
        <v>14</v>
      </c>
      <c r="C28" s="7">
        <v>14</v>
      </c>
      <c r="D28" s="24">
        <v>3</v>
      </c>
      <c r="E28" s="24">
        <v>3</v>
      </c>
      <c r="F28" s="24">
        <v>2</v>
      </c>
      <c r="G28" s="24"/>
      <c r="H28" s="43"/>
      <c r="I28" s="24">
        <v>3</v>
      </c>
      <c r="J28" s="24">
        <v>1</v>
      </c>
      <c r="K28" s="24">
        <v>12</v>
      </c>
      <c r="M28" s="134"/>
      <c r="N28" s="134"/>
      <c r="O28" s="134"/>
      <c r="P28" s="134"/>
      <c r="Q28" s="134"/>
      <c r="R28" s="134"/>
      <c r="S28" s="134"/>
      <c r="T28" s="134"/>
      <c r="U28" s="236" t="str">
        <f t="shared" ref="U28" si="0">IF(SUM(B28:K28)=52,"Corect","Suma trebuie să fie 52")</f>
        <v>Corect</v>
      </c>
      <c r="V28" s="236"/>
    </row>
    <row r="29" spans="1:27" ht="15" customHeight="1" x14ac:dyDescent="0.2">
      <c r="A29" s="6" t="s">
        <v>15</v>
      </c>
      <c r="B29" s="7">
        <v>14</v>
      </c>
      <c r="C29" s="7">
        <v>14</v>
      </c>
      <c r="D29" s="24">
        <v>3</v>
      </c>
      <c r="E29" s="24">
        <v>3</v>
      </c>
      <c r="F29" s="24">
        <v>2</v>
      </c>
      <c r="G29" s="24"/>
      <c r="H29" s="24"/>
      <c r="I29" s="24">
        <v>3</v>
      </c>
      <c r="J29" s="24">
        <v>1</v>
      </c>
      <c r="K29" s="24">
        <v>12</v>
      </c>
      <c r="M29" s="134"/>
      <c r="N29" s="134"/>
      <c r="O29" s="134"/>
      <c r="P29" s="134"/>
      <c r="Q29" s="134"/>
      <c r="R29" s="134"/>
      <c r="S29" s="134"/>
      <c r="T29" s="134"/>
      <c r="U29" s="236" t="str">
        <f t="shared" ref="U29" si="1">IF(SUM(B29:K29)=52,"Corect","Suma trebuie să fie 52")</f>
        <v>Corect</v>
      </c>
      <c r="V29" s="236"/>
    </row>
    <row r="30" spans="1:27" ht="15.75" customHeight="1" x14ac:dyDescent="0.2">
      <c r="A30" s="36"/>
      <c r="B30" s="34"/>
      <c r="C30" s="34"/>
      <c r="D30" s="34"/>
      <c r="E30" s="34"/>
      <c r="F30" s="34"/>
      <c r="G30" s="34"/>
      <c r="H30" s="34"/>
      <c r="I30" s="34"/>
      <c r="J30" s="34"/>
      <c r="K30" s="37"/>
      <c r="M30" s="134"/>
      <c r="N30" s="134"/>
      <c r="O30" s="134"/>
      <c r="P30" s="134"/>
      <c r="Q30" s="134"/>
      <c r="R30" s="134"/>
      <c r="S30" s="134"/>
      <c r="T30" s="134"/>
    </row>
    <row r="31" spans="1:27" ht="21" customHeight="1" x14ac:dyDescent="0.2">
      <c r="A31" s="35"/>
      <c r="B31" s="35"/>
      <c r="C31" s="35"/>
      <c r="D31" s="35"/>
      <c r="E31" s="35"/>
      <c r="F31" s="35"/>
      <c r="G31" s="35"/>
      <c r="M31" s="134"/>
      <c r="N31" s="134"/>
      <c r="O31" s="134"/>
      <c r="P31" s="134"/>
      <c r="Q31" s="134"/>
      <c r="R31" s="134"/>
      <c r="S31" s="134"/>
      <c r="T31" s="134"/>
    </row>
    <row r="32" spans="1:27" ht="15" customHeight="1" x14ac:dyDescent="0.2">
      <c r="B32" s="2"/>
      <c r="C32" s="2"/>
      <c r="D32" s="2"/>
      <c r="E32" s="2"/>
      <c r="F32" s="2"/>
      <c r="G32" s="2"/>
      <c r="M32" s="8"/>
      <c r="N32" s="8"/>
      <c r="O32" s="8"/>
      <c r="P32" s="8"/>
      <c r="Q32" s="8"/>
      <c r="R32" s="8"/>
      <c r="S32" s="8"/>
    </row>
    <row r="33" spans="1:23" x14ac:dyDescent="0.2">
      <c r="B33" s="8"/>
      <c r="C33" s="8"/>
      <c r="D33" s="8"/>
      <c r="E33" s="8"/>
      <c r="F33" s="8"/>
      <c r="G33" s="8"/>
      <c r="M33" s="8"/>
      <c r="N33" s="8"/>
      <c r="O33" s="8"/>
      <c r="P33" s="8"/>
      <c r="Q33" s="8"/>
      <c r="R33" s="8"/>
      <c r="S33" s="8"/>
    </row>
    <row r="35" spans="1:23" ht="16.5" customHeight="1" x14ac:dyDescent="0.2">
      <c r="A35" s="156" t="s">
        <v>21</v>
      </c>
      <c r="B35" s="130"/>
      <c r="C35" s="130"/>
      <c r="D35" s="130"/>
      <c r="E35" s="130"/>
      <c r="F35" s="130"/>
      <c r="G35" s="130"/>
      <c r="H35" s="130"/>
      <c r="I35" s="130"/>
      <c r="J35" s="130"/>
      <c r="K35" s="130"/>
      <c r="L35" s="130"/>
      <c r="M35" s="130"/>
      <c r="N35" s="130"/>
      <c r="O35" s="130"/>
      <c r="P35" s="130"/>
      <c r="Q35" s="130"/>
      <c r="R35" s="130"/>
      <c r="S35" s="130"/>
      <c r="T35" s="130"/>
    </row>
    <row r="36" spans="1:23" ht="8.25" hidden="1" customHeight="1" x14ac:dyDescent="0.2">
      <c r="N36" s="9"/>
      <c r="O36" s="10" t="s">
        <v>37</v>
      </c>
      <c r="P36" s="10" t="s">
        <v>38</v>
      </c>
      <c r="Q36" s="10" t="s">
        <v>39</v>
      </c>
      <c r="R36" s="10" t="s">
        <v>95</v>
      </c>
      <c r="S36" s="10" t="s">
        <v>96</v>
      </c>
      <c r="T36" s="10"/>
    </row>
    <row r="37" spans="1:23" ht="17.25" customHeight="1" x14ac:dyDescent="0.2">
      <c r="A37" s="112" t="s">
        <v>42</v>
      </c>
      <c r="B37" s="112"/>
      <c r="C37" s="112"/>
      <c r="D37" s="112"/>
      <c r="E37" s="112"/>
      <c r="F37" s="112"/>
      <c r="G37" s="112"/>
      <c r="H37" s="112"/>
      <c r="I37" s="112"/>
      <c r="J37" s="112"/>
      <c r="K37" s="112"/>
      <c r="L37" s="112"/>
      <c r="M37" s="112"/>
      <c r="N37" s="112"/>
      <c r="O37" s="112"/>
      <c r="P37" s="112"/>
      <c r="Q37" s="112"/>
      <c r="R37" s="112"/>
      <c r="S37" s="112"/>
      <c r="T37" s="112"/>
    </row>
    <row r="38" spans="1:23" ht="25.5" customHeight="1" x14ac:dyDescent="0.2">
      <c r="A38" s="114" t="s">
        <v>27</v>
      </c>
      <c r="B38" s="106" t="s">
        <v>26</v>
      </c>
      <c r="C38" s="107"/>
      <c r="D38" s="107"/>
      <c r="E38" s="107"/>
      <c r="F38" s="107"/>
      <c r="G38" s="107"/>
      <c r="H38" s="107"/>
      <c r="I38" s="108"/>
      <c r="J38" s="113" t="s">
        <v>40</v>
      </c>
      <c r="K38" s="78" t="s">
        <v>24</v>
      </c>
      <c r="L38" s="81"/>
      <c r="M38" s="82"/>
      <c r="N38" s="78" t="s">
        <v>41</v>
      </c>
      <c r="O38" s="79"/>
      <c r="P38" s="80"/>
      <c r="Q38" s="78" t="s">
        <v>23</v>
      </c>
      <c r="R38" s="81"/>
      <c r="S38" s="82"/>
      <c r="T38" s="83" t="s">
        <v>22</v>
      </c>
    </row>
    <row r="39" spans="1:23" ht="13.5" customHeight="1" x14ac:dyDescent="0.2">
      <c r="A39" s="115"/>
      <c r="B39" s="109"/>
      <c r="C39" s="110"/>
      <c r="D39" s="110"/>
      <c r="E39" s="110"/>
      <c r="F39" s="110"/>
      <c r="G39" s="110"/>
      <c r="H39" s="110"/>
      <c r="I39" s="111"/>
      <c r="J39" s="84"/>
      <c r="K39" s="5" t="s">
        <v>28</v>
      </c>
      <c r="L39" s="5" t="s">
        <v>29</v>
      </c>
      <c r="M39" s="5" t="s">
        <v>30</v>
      </c>
      <c r="N39" s="5" t="s">
        <v>34</v>
      </c>
      <c r="O39" s="5" t="s">
        <v>7</v>
      </c>
      <c r="P39" s="5" t="s">
        <v>31</v>
      </c>
      <c r="Q39" s="5" t="s">
        <v>32</v>
      </c>
      <c r="R39" s="5" t="s">
        <v>28</v>
      </c>
      <c r="S39" s="5" t="s">
        <v>33</v>
      </c>
      <c r="T39" s="84"/>
    </row>
    <row r="40" spans="1:23" x14ac:dyDescent="0.2">
      <c r="A40" s="42" t="s">
        <v>107</v>
      </c>
      <c r="B40" s="85" t="s">
        <v>165</v>
      </c>
      <c r="C40" s="86"/>
      <c r="D40" s="86"/>
      <c r="E40" s="86"/>
      <c r="F40" s="86"/>
      <c r="G40" s="86"/>
      <c r="H40" s="86"/>
      <c r="I40" s="87"/>
      <c r="J40" s="11">
        <v>9</v>
      </c>
      <c r="K40" s="11">
        <v>2</v>
      </c>
      <c r="L40" s="11">
        <v>1</v>
      </c>
      <c r="M40" s="11">
        <v>2</v>
      </c>
      <c r="N40" s="19">
        <f>K40+L40+M40</f>
        <v>5</v>
      </c>
      <c r="O40" s="20">
        <f>P40-N40</f>
        <v>11</v>
      </c>
      <c r="P40" s="20">
        <f>ROUND(PRODUCT(J40,25)/14,0)</f>
        <v>16</v>
      </c>
      <c r="Q40" s="23" t="s">
        <v>32</v>
      </c>
      <c r="R40" s="11"/>
      <c r="S40" s="24"/>
      <c r="T40" s="11" t="s">
        <v>95</v>
      </c>
    </row>
    <row r="41" spans="1:23" x14ac:dyDescent="0.2">
      <c r="A41" s="30" t="s">
        <v>108</v>
      </c>
      <c r="B41" s="85" t="s">
        <v>166</v>
      </c>
      <c r="C41" s="86"/>
      <c r="D41" s="86"/>
      <c r="E41" s="86"/>
      <c r="F41" s="86"/>
      <c r="G41" s="86"/>
      <c r="H41" s="86"/>
      <c r="I41" s="87"/>
      <c r="J41" s="11">
        <v>7</v>
      </c>
      <c r="K41" s="11">
        <v>2</v>
      </c>
      <c r="L41" s="11">
        <v>1</v>
      </c>
      <c r="M41" s="11">
        <v>0</v>
      </c>
      <c r="N41" s="19">
        <f t="shared" ref="N41:N43" si="2">K41+L41+M41</f>
        <v>3</v>
      </c>
      <c r="O41" s="20">
        <f t="shared" ref="O41:O43" si="3">P41-N41</f>
        <v>10</v>
      </c>
      <c r="P41" s="20">
        <f t="shared" ref="P41:P43" si="4">ROUND(PRODUCT(J41,25)/14,0)</f>
        <v>13</v>
      </c>
      <c r="Q41" s="23" t="s">
        <v>32</v>
      </c>
      <c r="R41" s="11"/>
      <c r="S41" s="24"/>
      <c r="T41" s="11" t="s">
        <v>96</v>
      </c>
    </row>
    <row r="42" spans="1:23" x14ac:dyDescent="0.2">
      <c r="A42" s="30" t="s">
        <v>109</v>
      </c>
      <c r="B42" s="85" t="s">
        <v>120</v>
      </c>
      <c r="C42" s="86"/>
      <c r="D42" s="86"/>
      <c r="E42" s="86"/>
      <c r="F42" s="86"/>
      <c r="G42" s="86"/>
      <c r="H42" s="86"/>
      <c r="I42" s="87"/>
      <c r="J42" s="11">
        <v>7</v>
      </c>
      <c r="K42" s="11">
        <v>1</v>
      </c>
      <c r="L42" s="11">
        <v>2</v>
      </c>
      <c r="M42" s="11">
        <v>0</v>
      </c>
      <c r="N42" s="19">
        <f t="shared" si="2"/>
        <v>3</v>
      </c>
      <c r="O42" s="20">
        <f t="shared" si="3"/>
        <v>10</v>
      </c>
      <c r="P42" s="20">
        <f t="shared" si="4"/>
        <v>13</v>
      </c>
      <c r="Q42" s="23"/>
      <c r="R42" s="11" t="s">
        <v>28</v>
      </c>
      <c r="S42" s="24"/>
      <c r="T42" s="11" t="s">
        <v>96</v>
      </c>
    </row>
    <row r="43" spans="1:23" ht="24.75" customHeight="1" x14ac:dyDescent="0.2">
      <c r="A43" s="30" t="s">
        <v>110</v>
      </c>
      <c r="B43" s="119" t="s">
        <v>114</v>
      </c>
      <c r="C43" s="120"/>
      <c r="D43" s="120"/>
      <c r="E43" s="120"/>
      <c r="F43" s="120"/>
      <c r="G43" s="120"/>
      <c r="H43" s="120"/>
      <c r="I43" s="121"/>
      <c r="J43" s="11">
        <v>7</v>
      </c>
      <c r="K43" s="11">
        <v>1</v>
      </c>
      <c r="L43" s="11">
        <v>2</v>
      </c>
      <c r="M43" s="11">
        <v>0</v>
      </c>
      <c r="N43" s="19">
        <f t="shared" si="2"/>
        <v>3</v>
      </c>
      <c r="O43" s="20">
        <f t="shared" si="3"/>
        <v>10</v>
      </c>
      <c r="P43" s="20">
        <f t="shared" si="4"/>
        <v>13</v>
      </c>
      <c r="Q43" s="23"/>
      <c r="R43" s="11" t="s">
        <v>28</v>
      </c>
      <c r="S43" s="24"/>
      <c r="T43" s="11" t="s">
        <v>95</v>
      </c>
    </row>
    <row r="44" spans="1:23" x14ac:dyDescent="0.2">
      <c r="A44" s="21" t="s">
        <v>25</v>
      </c>
      <c r="B44" s="116"/>
      <c r="C44" s="117"/>
      <c r="D44" s="117"/>
      <c r="E44" s="117"/>
      <c r="F44" s="117"/>
      <c r="G44" s="117"/>
      <c r="H44" s="117"/>
      <c r="I44" s="118"/>
      <c r="J44" s="21">
        <f t="shared" ref="J44:P44" si="5">SUM(J40:J43)</f>
        <v>30</v>
      </c>
      <c r="K44" s="21">
        <f t="shared" si="5"/>
        <v>6</v>
      </c>
      <c r="L44" s="21">
        <f t="shared" si="5"/>
        <v>6</v>
      </c>
      <c r="M44" s="21">
        <f t="shared" si="5"/>
        <v>2</v>
      </c>
      <c r="N44" s="21">
        <f t="shared" si="5"/>
        <v>14</v>
      </c>
      <c r="O44" s="21">
        <f t="shared" si="5"/>
        <v>41</v>
      </c>
      <c r="P44" s="21">
        <f t="shared" si="5"/>
        <v>55</v>
      </c>
      <c r="Q44" s="21">
        <f>COUNTIF(Q40:Q43,"E")</f>
        <v>2</v>
      </c>
      <c r="R44" s="21">
        <f>COUNTIF(R40:R43,"C")</f>
        <v>2</v>
      </c>
      <c r="S44" s="21">
        <f>COUNTIF(S40:S43,"VP")</f>
        <v>0</v>
      </c>
      <c r="T44" s="49">
        <f>COUNTA(T40:T43)</f>
        <v>4</v>
      </c>
      <c r="U44" s="230" t="str">
        <f>IF(Q44&gt;=SUM(R44:S44),"Corect","E trebuie să fie cel puțin egal cu C+VP")</f>
        <v>Corect</v>
      </c>
      <c r="V44" s="231"/>
      <c r="W44" s="231"/>
    </row>
    <row r="45" spans="1:23" ht="19.5" customHeight="1" x14ac:dyDescent="0.2"/>
    <row r="46" spans="1:23" ht="16.5" customHeight="1" x14ac:dyDescent="0.2">
      <c r="A46" s="112" t="s">
        <v>43</v>
      </c>
      <c r="B46" s="112"/>
      <c r="C46" s="112"/>
      <c r="D46" s="112"/>
      <c r="E46" s="112"/>
      <c r="F46" s="112"/>
      <c r="G46" s="112"/>
      <c r="H46" s="112"/>
      <c r="I46" s="112"/>
      <c r="J46" s="112"/>
      <c r="K46" s="112"/>
      <c r="L46" s="112"/>
      <c r="M46" s="112"/>
      <c r="N46" s="112"/>
      <c r="O46" s="112"/>
      <c r="P46" s="112"/>
      <c r="Q46" s="112"/>
      <c r="R46" s="112"/>
      <c r="S46" s="112"/>
      <c r="T46" s="112"/>
    </row>
    <row r="47" spans="1:23" ht="26.25" customHeight="1" x14ac:dyDescent="0.2">
      <c r="A47" s="114" t="s">
        <v>27</v>
      </c>
      <c r="B47" s="106" t="s">
        <v>26</v>
      </c>
      <c r="C47" s="107"/>
      <c r="D47" s="107"/>
      <c r="E47" s="107"/>
      <c r="F47" s="107"/>
      <c r="G47" s="107"/>
      <c r="H47" s="107"/>
      <c r="I47" s="108"/>
      <c r="J47" s="113" t="s">
        <v>40</v>
      </c>
      <c r="K47" s="78" t="s">
        <v>24</v>
      </c>
      <c r="L47" s="81"/>
      <c r="M47" s="82"/>
      <c r="N47" s="78" t="s">
        <v>41</v>
      </c>
      <c r="O47" s="79"/>
      <c r="P47" s="80"/>
      <c r="Q47" s="78" t="s">
        <v>23</v>
      </c>
      <c r="R47" s="81"/>
      <c r="S47" s="82"/>
      <c r="T47" s="83" t="s">
        <v>22</v>
      </c>
    </row>
    <row r="48" spans="1:23" ht="12.75" customHeight="1" x14ac:dyDescent="0.2">
      <c r="A48" s="115"/>
      <c r="B48" s="109"/>
      <c r="C48" s="110"/>
      <c r="D48" s="110"/>
      <c r="E48" s="110"/>
      <c r="F48" s="110"/>
      <c r="G48" s="110"/>
      <c r="H48" s="110"/>
      <c r="I48" s="111"/>
      <c r="J48" s="84"/>
      <c r="K48" s="5" t="s">
        <v>28</v>
      </c>
      <c r="L48" s="5" t="s">
        <v>29</v>
      </c>
      <c r="M48" s="5" t="s">
        <v>30</v>
      </c>
      <c r="N48" s="5" t="s">
        <v>34</v>
      </c>
      <c r="O48" s="5" t="s">
        <v>7</v>
      </c>
      <c r="P48" s="5" t="s">
        <v>31</v>
      </c>
      <c r="Q48" s="5" t="s">
        <v>32</v>
      </c>
      <c r="R48" s="5" t="s">
        <v>28</v>
      </c>
      <c r="S48" s="5" t="s">
        <v>33</v>
      </c>
      <c r="T48" s="84"/>
    </row>
    <row r="49" spans="1:23" x14ac:dyDescent="0.2">
      <c r="A49" s="42" t="s">
        <v>111</v>
      </c>
      <c r="B49" s="85" t="s">
        <v>167</v>
      </c>
      <c r="C49" s="86"/>
      <c r="D49" s="86"/>
      <c r="E49" s="86"/>
      <c r="F49" s="86"/>
      <c r="G49" s="86"/>
      <c r="H49" s="86"/>
      <c r="I49" s="87"/>
      <c r="J49" s="11">
        <v>9</v>
      </c>
      <c r="K49" s="11">
        <v>2</v>
      </c>
      <c r="L49" s="11">
        <v>1</v>
      </c>
      <c r="M49" s="11">
        <v>2</v>
      </c>
      <c r="N49" s="19">
        <f>K49+L49+M49</f>
        <v>5</v>
      </c>
      <c r="O49" s="20">
        <f>P49-N49</f>
        <v>11</v>
      </c>
      <c r="P49" s="20">
        <f>ROUND(PRODUCT(J49,25)/14,0)</f>
        <v>16</v>
      </c>
      <c r="Q49" s="23" t="s">
        <v>32</v>
      </c>
      <c r="R49" s="11"/>
      <c r="S49" s="24"/>
      <c r="T49" s="11" t="s">
        <v>95</v>
      </c>
    </row>
    <row r="50" spans="1:23" x14ac:dyDescent="0.2">
      <c r="A50" s="30" t="s">
        <v>112</v>
      </c>
      <c r="B50" s="85" t="s">
        <v>168</v>
      </c>
      <c r="C50" s="86"/>
      <c r="D50" s="86"/>
      <c r="E50" s="86"/>
      <c r="F50" s="86"/>
      <c r="G50" s="86"/>
      <c r="H50" s="86"/>
      <c r="I50" s="87"/>
      <c r="J50" s="11">
        <v>7</v>
      </c>
      <c r="K50" s="11">
        <v>2</v>
      </c>
      <c r="L50" s="11">
        <v>1</v>
      </c>
      <c r="M50" s="11">
        <v>0</v>
      </c>
      <c r="N50" s="19">
        <f t="shared" ref="N50:N52" si="6">K50+L50+M50</f>
        <v>3</v>
      </c>
      <c r="O50" s="20">
        <f t="shared" ref="O50:O52" si="7">P50-N50</f>
        <v>10</v>
      </c>
      <c r="P50" s="20">
        <f t="shared" ref="P50:P52" si="8">ROUND(PRODUCT(J50,25)/14,0)</f>
        <v>13</v>
      </c>
      <c r="Q50" s="23" t="s">
        <v>32</v>
      </c>
      <c r="R50" s="11"/>
      <c r="S50" s="24"/>
      <c r="T50" s="11" t="s">
        <v>96</v>
      </c>
    </row>
    <row r="51" spans="1:23" x14ac:dyDescent="0.2">
      <c r="A51" s="30" t="s">
        <v>113</v>
      </c>
      <c r="B51" s="85" t="s">
        <v>169</v>
      </c>
      <c r="C51" s="86"/>
      <c r="D51" s="86"/>
      <c r="E51" s="86"/>
      <c r="F51" s="86"/>
      <c r="G51" s="86"/>
      <c r="H51" s="86"/>
      <c r="I51" s="87"/>
      <c r="J51" s="11">
        <v>7</v>
      </c>
      <c r="K51" s="11">
        <v>1</v>
      </c>
      <c r="L51" s="11">
        <v>2</v>
      </c>
      <c r="M51" s="11">
        <v>0</v>
      </c>
      <c r="N51" s="19">
        <f t="shared" si="6"/>
        <v>3</v>
      </c>
      <c r="O51" s="20">
        <f t="shared" si="7"/>
        <v>10</v>
      </c>
      <c r="P51" s="20">
        <f t="shared" si="8"/>
        <v>13</v>
      </c>
      <c r="Q51" s="23"/>
      <c r="R51" s="11" t="s">
        <v>28</v>
      </c>
      <c r="S51" s="24"/>
      <c r="T51" s="11" t="s">
        <v>96</v>
      </c>
    </row>
    <row r="52" spans="1:23" ht="27" customHeight="1" x14ac:dyDescent="0.2">
      <c r="A52" s="30" t="s">
        <v>116</v>
      </c>
      <c r="B52" s="119" t="s">
        <v>115</v>
      </c>
      <c r="C52" s="120"/>
      <c r="D52" s="120"/>
      <c r="E52" s="120"/>
      <c r="F52" s="120"/>
      <c r="G52" s="120"/>
      <c r="H52" s="120"/>
      <c r="I52" s="121"/>
      <c r="J52" s="11">
        <v>7</v>
      </c>
      <c r="K52" s="11">
        <v>1</v>
      </c>
      <c r="L52" s="11">
        <v>2</v>
      </c>
      <c r="M52" s="11">
        <v>0</v>
      </c>
      <c r="N52" s="19">
        <f t="shared" si="6"/>
        <v>3</v>
      </c>
      <c r="O52" s="20">
        <f t="shared" si="7"/>
        <v>10</v>
      </c>
      <c r="P52" s="20">
        <f t="shared" si="8"/>
        <v>13</v>
      </c>
      <c r="Q52" s="23"/>
      <c r="R52" s="11" t="s">
        <v>28</v>
      </c>
      <c r="S52" s="24"/>
      <c r="T52" s="11" t="s">
        <v>95</v>
      </c>
    </row>
    <row r="53" spans="1:23" x14ac:dyDescent="0.2">
      <c r="A53" s="21" t="s">
        <v>25</v>
      </c>
      <c r="B53" s="116"/>
      <c r="C53" s="117"/>
      <c r="D53" s="117"/>
      <c r="E53" s="117"/>
      <c r="F53" s="117"/>
      <c r="G53" s="117"/>
      <c r="H53" s="117"/>
      <c r="I53" s="118"/>
      <c r="J53" s="21">
        <f t="shared" ref="J53:P53" si="9">SUM(J49:J52)</f>
        <v>30</v>
      </c>
      <c r="K53" s="21">
        <f t="shared" si="9"/>
        <v>6</v>
      </c>
      <c r="L53" s="21">
        <f t="shared" si="9"/>
        <v>6</v>
      </c>
      <c r="M53" s="21">
        <f t="shared" si="9"/>
        <v>2</v>
      </c>
      <c r="N53" s="21">
        <f t="shared" si="9"/>
        <v>14</v>
      </c>
      <c r="O53" s="21">
        <f t="shared" si="9"/>
        <v>41</v>
      </c>
      <c r="P53" s="21">
        <f t="shared" si="9"/>
        <v>55</v>
      </c>
      <c r="Q53" s="21">
        <f>COUNTIF(Q49:Q52,"E")</f>
        <v>2</v>
      </c>
      <c r="R53" s="21">
        <f>COUNTIF(R49:R52,"C")</f>
        <v>2</v>
      </c>
      <c r="S53" s="21">
        <f>COUNTIF(S49:S52,"VP")</f>
        <v>0</v>
      </c>
      <c r="T53" s="49">
        <f>COUNTA(T49:T52)</f>
        <v>4</v>
      </c>
      <c r="U53" s="230" t="str">
        <f>IF(Q53&gt;=SUM(R53:S53),"Corect","E trebuie să fie cel puțin egal cu C+VP")</f>
        <v>Corect</v>
      </c>
      <c r="V53" s="231"/>
      <c r="W53" s="231"/>
    </row>
    <row r="54" spans="1:23" ht="11.25" customHeight="1" x14ac:dyDescent="0.2"/>
    <row r="55" spans="1:23" x14ac:dyDescent="0.2">
      <c r="B55" s="8"/>
      <c r="C55" s="8"/>
      <c r="D55" s="8"/>
      <c r="E55" s="8"/>
      <c r="F55" s="8"/>
      <c r="G55" s="8"/>
      <c r="M55" s="8"/>
      <c r="N55" s="8"/>
      <c r="O55" s="8"/>
      <c r="P55" s="8"/>
      <c r="Q55" s="8"/>
      <c r="R55" s="8"/>
      <c r="S55" s="8"/>
    </row>
    <row r="57" spans="1:23" ht="18" customHeight="1" x14ac:dyDescent="0.2">
      <c r="A57" s="112" t="s">
        <v>44</v>
      </c>
      <c r="B57" s="112"/>
      <c r="C57" s="112"/>
      <c r="D57" s="112"/>
      <c r="E57" s="112"/>
      <c r="F57" s="112"/>
      <c r="G57" s="112"/>
      <c r="H57" s="112"/>
      <c r="I57" s="112"/>
      <c r="J57" s="112"/>
      <c r="K57" s="112"/>
      <c r="L57" s="112"/>
      <c r="M57" s="112"/>
      <c r="N57" s="112"/>
      <c r="O57" s="112"/>
      <c r="P57" s="112"/>
      <c r="Q57" s="112"/>
      <c r="R57" s="112"/>
      <c r="S57" s="112"/>
      <c r="T57" s="112"/>
    </row>
    <row r="58" spans="1:23" ht="25.5" customHeight="1" x14ac:dyDescent="0.2">
      <c r="A58" s="114" t="s">
        <v>27</v>
      </c>
      <c r="B58" s="106" t="s">
        <v>26</v>
      </c>
      <c r="C58" s="107"/>
      <c r="D58" s="107"/>
      <c r="E58" s="107"/>
      <c r="F58" s="107"/>
      <c r="G58" s="107"/>
      <c r="H58" s="107"/>
      <c r="I58" s="108"/>
      <c r="J58" s="113" t="s">
        <v>40</v>
      </c>
      <c r="K58" s="78" t="s">
        <v>24</v>
      </c>
      <c r="L58" s="81"/>
      <c r="M58" s="82"/>
      <c r="N58" s="78" t="s">
        <v>41</v>
      </c>
      <c r="O58" s="79"/>
      <c r="P58" s="80"/>
      <c r="Q58" s="78" t="s">
        <v>23</v>
      </c>
      <c r="R58" s="81"/>
      <c r="S58" s="82"/>
      <c r="T58" s="83" t="s">
        <v>22</v>
      </c>
    </row>
    <row r="59" spans="1:23" ht="16.5" customHeight="1" x14ac:dyDescent="0.2">
      <c r="A59" s="115"/>
      <c r="B59" s="109"/>
      <c r="C59" s="110"/>
      <c r="D59" s="110"/>
      <c r="E59" s="110"/>
      <c r="F59" s="110"/>
      <c r="G59" s="110"/>
      <c r="H59" s="110"/>
      <c r="I59" s="111"/>
      <c r="J59" s="84"/>
      <c r="K59" s="5" t="s">
        <v>28</v>
      </c>
      <c r="L59" s="5" t="s">
        <v>29</v>
      </c>
      <c r="M59" s="5" t="s">
        <v>30</v>
      </c>
      <c r="N59" s="5" t="s">
        <v>34</v>
      </c>
      <c r="O59" s="5" t="s">
        <v>7</v>
      </c>
      <c r="P59" s="5" t="s">
        <v>31</v>
      </c>
      <c r="Q59" s="5" t="s">
        <v>32</v>
      </c>
      <c r="R59" s="5" t="s">
        <v>28</v>
      </c>
      <c r="S59" s="5" t="s">
        <v>33</v>
      </c>
      <c r="T59" s="84"/>
    </row>
    <row r="60" spans="1:23" x14ac:dyDescent="0.2">
      <c r="A60" s="42" t="s">
        <v>117</v>
      </c>
      <c r="B60" s="85" t="s">
        <v>170</v>
      </c>
      <c r="C60" s="86"/>
      <c r="D60" s="86"/>
      <c r="E60" s="86"/>
      <c r="F60" s="86"/>
      <c r="G60" s="86"/>
      <c r="H60" s="86"/>
      <c r="I60" s="87"/>
      <c r="J60" s="11">
        <v>9</v>
      </c>
      <c r="K60" s="11">
        <v>2</v>
      </c>
      <c r="L60" s="11">
        <v>1</v>
      </c>
      <c r="M60" s="11">
        <v>2</v>
      </c>
      <c r="N60" s="19">
        <f>K60+L60+M60</f>
        <v>5</v>
      </c>
      <c r="O60" s="20">
        <f>P60-N60</f>
        <v>11</v>
      </c>
      <c r="P60" s="20">
        <f>ROUND(PRODUCT(J60,25)/14,0)</f>
        <v>16</v>
      </c>
      <c r="Q60" s="23" t="s">
        <v>32</v>
      </c>
      <c r="R60" s="11"/>
      <c r="S60" s="24"/>
      <c r="T60" s="11" t="s">
        <v>95</v>
      </c>
    </row>
    <row r="61" spans="1:23" x14ac:dyDescent="0.2">
      <c r="A61" s="30" t="s">
        <v>118</v>
      </c>
      <c r="B61" s="85" t="s">
        <v>171</v>
      </c>
      <c r="C61" s="86"/>
      <c r="D61" s="86"/>
      <c r="E61" s="86"/>
      <c r="F61" s="86"/>
      <c r="G61" s="86"/>
      <c r="H61" s="86"/>
      <c r="I61" s="87"/>
      <c r="J61" s="11">
        <v>7</v>
      </c>
      <c r="K61" s="11">
        <v>1</v>
      </c>
      <c r="L61" s="11">
        <v>2</v>
      </c>
      <c r="M61" s="11">
        <v>0</v>
      </c>
      <c r="N61" s="19">
        <f t="shared" ref="N61:N63" si="10">K61+L61+M61</f>
        <v>3</v>
      </c>
      <c r="O61" s="20">
        <f t="shared" ref="O61:O63" si="11">P61-N61</f>
        <v>10</v>
      </c>
      <c r="P61" s="20">
        <f t="shared" ref="P61:P63" si="12">ROUND(PRODUCT(J61,25)/14,0)</f>
        <v>13</v>
      </c>
      <c r="Q61" s="23" t="s">
        <v>32</v>
      </c>
      <c r="R61" s="11"/>
      <c r="S61" s="24"/>
      <c r="T61" s="11" t="s">
        <v>96</v>
      </c>
    </row>
    <row r="62" spans="1:23" x14ac:dyDescent="0.2">
      <c r="A62" s="30" t="s">
        <v>119</v>
      </c>
      <c r="B62" s="85" t="s">
        <v>172</v>
      </c>
      <c r="C62" s="86"/>
      <c r="D62" s="86"/>
      <c r="E62" s="86"/>
      <c r="F62" s="86"/>
      <c r="G62" s="86"/>
      <c r="H62" s="86"/>
      <c r="I62" s="87"/>
      <c r="J62" s="11">
        <v>7</v>
      </c>
      <c r="K62" s="11">
        <v>2</v>
      </c>
      <c r="L62" s="11">
        <v>1</v>
      </c>
      <c r="M62" s="11">
        <v>0</v>
      </c>
      <c r="N62" s="19">
        <f t="shared" si="10"/>
        <v>3</v>
      </c>
      <c r="O62" s="20">
        <f t="shared" si="11"/>
        <v>10</v>
      </c>
      <c r="P62" s="20">
        <f t="shared" si="12"/>
        <v>13</v>
      </c>
      <c r="Q62" s="23"/>
      <c r="R62" s="11" t="s">
        <v>28</v>
      </c>
      <c r="S62" s="24"/>
      <c r="T62" s="11" t="s">
        <v>96</v>
      </c>
    </row>
    <row r="63" spans="1:23" ht="24" customHeight="1" x14ac:dyDescent="0.2">
      <c r="A63" s="30" t="s">
        <v>121</v>
      </c>
      <c r="B63" s="119" t="s">
        <v>122</v>
      </c>
      <c r="C63" s="120"/>
      <c r="D63" s="120"/>
      <c r="E63" s="120"/>
      <c r="F63" s="120"/>
      <c r="G63" s="120"/>
      <c r="H63" s="120"/>
      <c r="I63" s="121"/>
      <c r="J63" s="11">
        <v>7</v>
      </c>
      <c r="K63" s="11">
        <v>1</v>
      </c>
      <c r="L63" s="11">
        <v>2</v>
      </c>
      <c r="M63" s="11">
        <v>0</v>
      </c>
      <c r="N63" s="19">
        <f t="shared" si="10"/>
        <v>3</v>
      </c>
      <c r="O63" s="20">
        <f t="shared" si="11"/>
        <v>10</v>
      </c>
      <c r="P63" s="20">
        <f t="shared" si="12"/>
        <v>13</v>
      </c>
      <c r="Q63" s="23"/>
      <c r="R63" s="11" t="s">
        <v>28</v>
      </c>
      <c r="S63" s="24"/>
      <c r="T63" s="11" t="s">
        <v>95</v>
      </c>
    </row>
    <row r="64" spans="1:23" x14ac:dyDescent="0.2">
      <c r="A64" s="21" t="s">
        <v>25</v>
      </c>
      <c r="B64" s="116"/>
      <c r="C64" s="117"/>
      <c r="D64" s="117"/>
      <c r="E64" s="117"/>
      <c r="F64" s="117"/>
      <c r="G64" s="117"/>
      <c r="H64" s="117"/>
      <c r="I64" s="118"/>
      <c r="J64" s="21">
        <f t="shared" ref="J64:P64" si="13">SUM(J60:J63)</f>
        <v>30</v>
      </c>
      <c r="K64" s="21">
        <f t="shared" si="13"/>
        <v>6</v>
      </c>
      <c r="L64" s="21">
        <f t="shared" si="13"/>
        <v>6</v>
      </c>
      <c r="M64" s="21">
        <f t="shared" si="13"/>
        <v>2</v>
      </c>
      <c r="N64" s="21">
        <f t="shared" si="13"/>
        <v>14</v>
      </c>
      <c r="O64" s="21">
        <f t="shared" si="13"/>
        <v>41</v>
      </c>
      <c r="P64" s="21">
        <f t="shared" si="13"/>
        <v>55</v>
      </c>
      <c r="Q64" s="21">
        <f>COUNTIF(Q60:Q63,"E")</f>
        <v>2</v>
      </c>
      <c r="R64" s="21">
        <f>COUNTIF(R60:R63,"C")</f>
        <v>2</v>
      </c>
      <c r="S64" s="21">
        <f>COUNTIF(S60:S63,"VP")</f>
        <v>0</v>
      </c>
      <c r="T64" s="49">
        <f>COUNTA(T60:T63)</f>
        <v>4</v>
      </c>
      <c r="U64" s="230" t="str">
        <f>IF(Q64&gt;=SUM(R64:S64),"Corect","E trebuie să fie cel puțin egal cu C+VP")</f>
        <v>Corect</v>
      </c>
      <c r="V64" s="231"/>
      <c r="W64" s="231"/>
    </row>
    <row r="65" spans="1:23" ht="21.75" customHeight="1" x14ac:dyDescent="0.2"/>
    <row r="66" spans="1:23" ht="18.75" customHeight="1" x14ac:dyDescent="0.2">
      <c r="A66" s="112" t="s">
        <v>45</v>
      </c>
      <c r="B66" s="112"/>
      <c r="C66" s="112"/>
      <c r="D66" s="112"/>
      <c r="E66" s="112"/>
      <c r="F66" s="112"/>
      <c r="G66" s="112"/>
      <c r="H66" s="112"/>
      <c r="I66" s="112"/>
      <c r="J66" s="112"/>
      <c r="K66" s="112"/>
      <c r="L66" s="112"/>
      <c r="M66" s="112"/>
      <c r="N66" s="112"/>
      <c r="O66" s="112"/>
      <c r="P66" s="112"/>
      <c r="Q66" s="112"/>
      <c r="R66" s="112"/>
      <c r="S66" s="112"/>
      <c r="T66" s="112"/>
    </row>
    <row r="67" spans="1:23" ht="24.75" customHeight="1" x14ac:dyDescent="0.2">
      <c r="A67" s="114" t="s">
        <v>27</v>
      </c>
      <c r="B67" s="106" t="s">
        <v>26</v>
      </c>
      <c r="C67" s="107"/>
      <c r="D67" s="107"/>
      <c r="E67" s="107"/>
      <c r="F67" s="107"/>
      <c r="G67" s="107"/>
      <c r="H67" s="107"/>
      <c r="I67" s="108"/>
      <c r="J67" s="113" t="s">
        <v>40</v>
      </c>
      <c r="K67" s="78" t="s">
        <v>24</v>
      </c>
      <c r="L67" s="81"/>
      <c r="M67" s="82"/>
      <c r="N67" s="78" t="s">
        <v>41</v>
      </c>
      <c r="O67" s="79"/>
      <c r="P67" s="80"/>
      <c r="Q67" s="78" t="s">
        <v>23</v>
      </c>
      <c r="R67" s="81"/>
      <c r="S67" s="82"/>
      <c r="T67" s="83" t="s">
        <v>22</v>
      </c>
    </row>
    <row r="68" spans="1:23" x14ac:dyDescent="0.2">
      <c r="A68" s="115"/>
      <c r="B68" s="109"/>
      <c r="C68" s="110"/>
      <c r="D68" s="110"/>
      <c r="E68" s="110"/>
      <c r="F68" s="110"/>
      <c r="G68" s="110"/>
      <c r="H68" s="110"/>
      <c r="I68" s="111"/>
      <c r="J68" s="84"/>
      <c r="K68" s="5" t="s">
        <v>28</v>
      </c>
      <c r="L68" s="5" t="s">
        <v>29</v>
      </c>
      <c r="M68" s="5" t="s">
        <v>30</v>
      </c>
      <c r="N68" s="5" t="s">
        <v>34</v>
      </c>
      <c r="O68" s="5" t="s">
        <v>7</v>
      </c>
      <c r="P68" s="5" t="s">
        <v>31</v>
      </c>
      <c r="Q68" s="5" t="s">
        <v>32</v>
      </c>
      <c r="R68" s="5" t="s">
        <v>28</v>
      </c>
      <c r="S68" s="5" t="s">
        <v>33</v>
      </c>
      <c r="T68" s="84"/>
    </row>
    <row r="69" spans="1:23" x14ac:dyDescent="0.2">
      <c r="A69" s="45" t="s">
        <v>123</v>
      </c>
      <c r="B69" s="85" t="s">
        <v>173</v>
      </c>
      <c r="C69" s="86"/>
      <c r="D69" s="86"/>
      <c r="E69" s="86"/>
      <c r="F69" s="86"/>
      <c r="G69" s="86"/>
      <c r="H69" s="86"/>
      <c r="I69" s="87"/>
      <c r="J69" s="11">
        <v>9</v>
      </c>
      <c r="K69" s="11">
        <v>2</v>
      </c>
      <c r="L69" s="11">
        <v>1</v>
      </c>
      <c r="M69" s="11">
        <v>0</v>
      </c>
      <c r="N69" s="19">
        <f>K69+L69+M69</f>
        <v>3</v>
      </c>
      <c r="O69" s="20">
        <f>P69-N69</f>
        <v>13</v>
      </c>
      <c r="P69" s="20">
        <f>ROUND(PRODUCT(J69,25)/14,0)</f>
        <v>16</v>
      </c>
      <c r="Q69" s="23" t="s">
        <v>32</v>
      </c>
      <c r="R69" s="11"/>
      <c r="S69" s="24"/>
      <c r="T69" s="11" t="s">
        <v>95</v>
      </c>
    </row>
    <row r="70" spans="1:23" x14ac:dyDescent="0.2">
      <c r="A70" s="30" t="s">
        <v>124</v>
      </c>
      <c r="B70" s="85" t="s">
        <v>174</v>
      </c>
      <c r="C70" s="86"/>
      <c r="D70" s="86"/>
      <c r="E70" s="86"/>
      <c r="F70" s="86"/>
      <c r="G70" s="86"/>
      <c r="H70" s="86"/>
      <c r="I70" s="87"/>
      <c r="J70" s="11">
        <v>7</v>
      </c>
      <c r="K70" s="11">
        <v>2</v>
      </c>
      <c r="L70" s="11">
        <v>1</v>
      </c>
      <c r="M70" s="11">
        <v>0</v>
      </c>
      <c r="N70" s="19">
        <f t="shared" ref="N70:N72" si="14">K70+L70+M70</f>
        <v>3</v>
      </c>
      <c r="O70" s="20">
        <f t="shared" ref="O70:O72" si="15">P70-N70</f>
        <v>10</v>
      </c>
      <c r="P70" s="20">
        <f t="shared" ref="P70:P72" si="16">ROUND(PRODUCT(J70,25)/14,0)</f>
        <v>13</v>
      </c>
      <c r="Q70" s="23" t="s">
        <v>32</v>
      </c>
      <c r="R70" s="11"/>
      <c r="S70" s="24"/>
      <c r="T70" s="11" t="s">
        <v>96</v>
      </c>
    </row>
    <row r="71" spans="1:23" x14ac:dyDescent="0.2">
      <c r="A71" s="30" t="s">
        <v>125</v>
      </c>
      <c r="B71" s="85" t="s">
        <v>175</v>
      </c>
      <c r="C71" s="86"/>
      <c r="D71" s="86"/>
      <c r="E71" s="86"/>
      <c r="F71" s="86"/>
      <c r="G71" s="86"/>
      <c r="H71" s="86"/>
      <c r="I71" s="87"/>
      <c r="J71" s="11">
        <v>7</v>
      </c>
      <c r="K71" s="11">
        <v>2</v>
      </c>
      <c r="L71" s="11">
        <v>1</v>
      </c>
      <c r="M71" s="11">
        <v>0</v>
      </c>
      <c r="N71" s="19">
        <f t="shared" si="14"/>
        <v>3</v>
      </c>
      <c r="O71" s="20">
        <f t="shared" si="15"/>
        <v>10</v>
      </c>
      <c r="P71" s="20">
        <f t="shared" si="16"/>
        <v>13</v>
      </c>
      <c r="Q71" s="23"/>
      <c r="R71" s="11" t="s">
        <v>28</v>
      </c>
      <c r="S71" s="24"/>
      <c r="T71" s="11" t="s">
        <v>95</v>
      </c>
    </row>
    <row r="72" spans="1:23" x14ac:dyDescent="0.2">
      <c r="A72" s="67" t="s">
        <v>126</v>
      </c>
      <c r="B72" s="88" t="s">
        <v>127</v>
      </c>
      <c r="C72" s="89"/>
      <c r="D72" s="89"/>
      <c r="E72" s="89"/>
      <c r="F72" s="89"/>
      <c r="G72" s="89"/>
      <c r="H72" s="89"/>
      <c r="I72" s="90"/>
      <c r="J72" s="68">
        <v>7</v>
      </c>
      <c r="K72" s="68">
        <v>0</v>
      </c>
      <c r="L72" s="68">
        <v>0</v>
      </c>
      <c r="M72" s="68">
        <v>5</v>
      </c>
      <c r="N72" s="69">
        <f t="shared" si="14"/>
        <v>5</v>
      </c>
      <c r="O72" s="70">
        <f t="shared" si="15"/>
        <v>8</v>
      </c>
      <c r="P72" s="70">
        <f t="shared" si="16"/>
        <v>13</v>
      </c>
      <c r="Q72" s="71"/>
      <c r="R72" s="68"/>
      <c r="S72" s="72" t="s">
        <v>33</v>
      </c>
      <c r="T72" s="68" t="s">
        <v>96</v>
      </c>
    </row>
    <row r="73" spans="1:23" x14ac:dyDescent="0.2">
      <c r="A73" s="21" t="s">
        <v>25</v>
      </c>
      <c r="B73" s="116"/>
      <c r="C73" s="117"/>
      <c r="D73" s="117"/>
      <c r="E73" s="117"/>
      <c r="F73" s="117"/>
      <c r="G73" s="117"/>
      <c r="H73" s="117"/>
      <c r="I73" s="118"/>
      <c r="J73" s="21">
        <f t="shared" ref="J73:P73" si="17">SUM(J69:J72)</f>
        <v>30</v>
      </c>
      <c r="K73" s="21">
        <f t="shared" si="17"/>
        <v>6</v>
      </c>
      <c r="L73" s="21">
        <f t="shared" si="17"/>
        <v>3</v>
      </c>
      <c r="M73" s="21">
        <f t="shared" si="17"/>
        <v>5</v>
      </c>
      <c r="N73" s="21">
        <f t="shared" si="17"/>
        <v>14</v>
      </c>
      <c r="O73" s="21">
        <f t="shared" si="17"/>
        <v>41</v>
      </c>
      <c r="P73" s="21">
        <f t="shared" si="17"/>
        <v>55</v>
      </c>
      <c r="Q73" s="21">
        <f>COUNTIF(Q69:Q72,"E")</f>
        <v>2</v>
      </c>
      <c r="R73" s="21">
        <f>COUNTIF(R69:R72,"C")</f>
        <v>1</v>
      </c>
      <c r="S73" s="21">
        <f>COUNTIF(S69:S72,"VP")</f>
        <v>1</v>
      </c>
      <c r="T73" s="49">
        <f>COUNTA(T69:T72)</f>
        <v>4</v>
      </c>
      <c r="U73" s="230" t="str">
        <f>IF(Q73&gt;=SUM(R73:S73),"Corect","E trebuie să fie cel puțin egal cu C+VP")</f>
        <v>Corect</v>
      </c>
      <c r="V73" s="231"/>
      <c r="W73" s="231"/>
    </row>
    <row r="74" spans="1:23" ht="9" customHeight="1" x14ac:dyDescent="0.2"/>
    <row r="75" spans="1:23" x14ac:dyDescent="0.2">
      <c r="B75" s="2"/>
      <c r="C75" s="2"/>
      <c r="D75" s="2"/>
      <c r="E75" s="2"/>
      <c r="F75" s="2"/>
      <c r="G75" s="2"/>
      <c r="M75" s="8"/>
      <c r="N75" s="8"/>
      <c r="O75" s="8"/>
      <c r="P75" s="8"/>
      <c r="Q75" s="8"/>
      <c r="R75" s="8"/>
      <c r="S75" s="8"/>
    </row>
    <row r="78" spans="1:23" ht="19.5" customHeight="1" x14ac:dyDescent="0.2">
      <c r="A78" s="130" t="s">
        <v>46</v>
      </c>
      <c r="B78" s="130"/>
      <c r="C78" s="130"/>
      <c r="D78" s="130"/>
      <c r="E78" s="130"/>
      <c r="F78" s="130"/>
      <c r="G78" s="130"/>
      <c r="H78" s="130"/>
      <c r="I78" s="130"/>
      <c r="J78" s="130"/>
      <c r="K78" s="130"/>
      <c r="L78" s="130"/>
      <c r="M78" s="130"/>
      <c r="N78" s="130"/>
      <c r="O78" s="130"/>
      <c r="P78" s="130"/>
      <c r="Q78" s="130"/>
      <c r="R78" s="130"/>
      <c r="S78" s="130"/>
      <c r="T78" s="130"/>
    </row>
    <row r="79" spans="1:23" ht="27.75" customHeight="1" x14ac:dyDescent="0.2">
      <c r="A79" s="114" t="s">
        <v>27</v>
      </c>
      <c r="B79" s="106" t="s">
        <v>26</v>
      </c>
      <c r="C79" s="107"/>
      <c r="D79" s="107"/>
      <c r="E79" s="107"/>
      <c r="F79" s="107"/>
      <c r="G79" s="107"/>
      <c r="H79" s="107"/>
      <c r="I79" s="108"/>
      <c r="J79" s="113" t="s">
        <v>40</v>
      </c>
      <c r="K79" s="125" t="s">
        <v>24</v>
      </c>
      <c r="L79" s="125"/>
      <c r="M79" s="125"/>
      <c r="N79" s="125" t="s">
        <v>41</v>
      </c>
      <c r="O79" s="126"/>
      <c r="P79" s="126"/>
      <c r="Q79" s="125" t="s">
        <v>23</v>
      </c>
      <c r="R79" s="125"/>
      <c r="S79" s="125"/>
      <c r="T79" s="125" t="s">
        <v>22</v>
      </c>
    </row>
    <row r="80" spans="1:23" ht="12.75" customHeight="1" x14ac:dyDescent="0.2">
      <c r="A80" s="115"/>
      <c r="B80" s="109"/>
      <c r="C80" s="110"/>
      <c r="D80" s="110"/>
      <c r="E80" s="110"/>
      <c r="F80" s="110"/>
      <c r="G80" s="110"/>
      <c r="H80" s="110"/>
      <c r="I80" s="111"/>
      <c r="J80" s="84"/>
      <c r="K80" s="5" t="s">
        <v>28</v>
      </c>
      <c r="L80" s="5" t="s">
        <v>29</v>
      </c>
      <c r="M80" s="5" t="s">
        <v>30</v>
      </c>
      <c r="N80" s="5" t="s">
        <v>34</v>
      </c>
      <c r="O80" s="5" t="s">
        <v>7</v>
      </c>
      <c r="P80" s="5" t="s">
        <v>31</v>
      </c>
      <c r="Q80" s="5" t="s">
        <v>32</v>
      </c>
      <c r="R80" s="5" t="s">
        <v>28</v>
      </c>
      <c r="S80" s="5" t="s">
        <v>33</v>
      </c>
      <c r="T80" s="125"/>
    </row>
    <row r="81" spans="1:25" x14ac:dyDescent="0.2">
      <c r="A81" s="161" t="s">
        <v>128</v>
      </c>
      <c r="B81" s="162"/>
      <c r="C81" s="162"/>
      <c r="D81" s="162"/>
      <c r="E81" s="162"/>
      <c r="F81" s="162"/>
      <c r="G81" s="162"/>
      <c r="H81" s="162"/>
      <c r="I81" s="162"/>
      <c r="J81" s="162"/>
      <c r="K81" s="162"/>
      <c r="L81" s="162"/>
      <c r="M81" s="162"/>
      <c r="N81" s="162"/>
      <c r="O81" s="162"/>
      <c r="P81" s="162"/>
      <c r="Q81" s="162"/>
      <c r="R81" s="162"/>
      <c r="S81" s="162"/>
      <c r="T81" s="163"/>
    </row>
    <row r="82" spans="1:25" x14ac:dyDescent="0.2">
      <c r="A82" s="31" t="s">
        <v>129</v>
      </c>
      <c r="B82" s="127" t="s">
        <v>134</v>
      </c>
      <c r="C82" s="128"/>
      <c r="D82" s="128"/>
      <c r="E82" s="128"/>
      <c r="F82" s="128"/>
      <c r="G82" s="128"/>
      <c r="H82" s="128"/>
      <c r="I82" s="129"/>
      <c r="J82" s="25">
        <v>7</v>
      </c>
      <c r="K82" s="25">
        <v>1</v>
      </c>
      <c r="L82" s="25">
        <v>2</v>
      </c>
      <c r="M82" s="25">
        <v>0</v>
      </c>
      <c r="N82" s="20">
        <f>K82+L82+M82</f>
        <v>3</v>
      </c>
      <c r="O82" s="20">
        <f>P82-N82</f>
        <v>10</v>
      </c>
      <c r="P82" s="20">
        <f>ROUND(PRODUCT(J82,25)/14,0)</f>
        <v>13</v>
      </c>
      <c r="Q82" s="25"/>
      <c r="R82" s="25" t="s">
        <v>28</v>
      </c>
      <c r="S82" s="26"/>
      <c r="T82" s="11" t="s">
        <v>95</v>
      </c>
      <c r="U82" s="238" t="s">
        <v>89</v>
      </c>
      <c r="V82" s="142"/>
      <c r="W82" s="142"/>
      <c r="X82" s="142"/>
      <c r="Y82" s="142"/>
    </row>
    <row r="83" spans="1:25" x14ac:dyDescent="0.2">
      <c r="A83" s="31" t="s">
        <v>130</v>
      </c>
      <c r="B83" s="127" t="s">
        <v>135</v>
      </c>
      <c r="C83" s="128"/>
      <c r="D83" s="128"/>
      <c r="E83" s="128"/>
      <c r="F83" s="128"/>
      <c r="G83" s="128"/>
      <c r="H83" s="128"/>
      <c r="I83" s="129"/>
      <c r="J83" s="25">
        <v>7</v>
      </c>
      <c r="K83" s="25">
        <v>1</v>
      </c>
      <c r="L83" s="25">
        <v>2</v>
      </c>
      <c r="M83" s="25">
        <v>0</v>
      </c>
      <c r="N83" s="20">
        <f t="shared" ref="N83:N105" si="18">K83+L83+M83</f>
        <v>3</v>
      </c>
      <c r="O83" s="20">
        <f t="shared" ref="O83:O105" si="19">P83-N83</f>
        <v>10</v>
      </c>
      <c r="P83" s="20">
        <f t="shared" ref="P83:P105" si="20">ROUND(PRODUCT(J83,25)/14,0)</f>
        <v>13</v>
      </c>
      <c r="Q83" s="25"/>
      <c r="R83" s="25" t="s">
        <v>28</v>
      </c>
      <c r="S83" s="26"/>
      <c r="T83" s="11" t="s">
        <v>95</v>
      </c>
      <c r="U83" s="238"/>
      <c r="V83" s="142"/>
      <c r="W83" s="142"/>
      <c r="X83" s="142"/>
      <c r="Y83" s="142"/>
    </row>
    <row r="84" spans="1:25" x14ac:dyDescent="0.2">
      <c r="A84" s="50" t="s">
        <v>131</v>
      </c>
      <c r="B84" s="127" t="s">
        <v>136</v>
      </c>
      <c r="C84" s="128"/>
      <c r="D84" s="128"/>
      <c r="E84" s="128"/>
      <c r="F84" s="128"/>
      <c r="G84" s="128"/>
      <c r="H84" s="128"/>
      <c r="I84" s="129"/>
      <c r="J84" s="25">
        <v>7</v>
      </c>
      <c r="K84" s="25">
        <v>1</v>
      </c>
      <c r="L84" s="25">
        <v>2</v>
      </c>
      <c r="M84" s="25">
        <v>0</v>
      </c>
      <c r="N84" s="20">
        <f t="shared" si="18"/>
        <v>3</v>
      </c>
      <c r="O84" s="20">
        <f t="shared" si="19"/>
        <v>10</v>
      </c>
      <c r="P84" s="20">
        <f t="shared" si="20"/>
        <v>13</v>
      </c>
      <c r="Q84" s="25"/>
      <c r="R84" s="25" t="s">
        <v>28</v>
      </c>
      <c r="S84" s="26"/>
      <c r="T84" s="11" t="s">
        <v>95</v>
      </c>
      <c r="U84" s="238"/>
      <c r="V84" s="142"/>
      <c r="W84" s="142"/>
      <c r="X84" s="142"/>
      <c r="Y84" s="142"/>
    </row>
    <row r="85" spans="1:25" x14ac:dyDescent="0.2">
      <c r="A85" s="33" t="s">
        <v>132</v>
      </c>
      <c r="B85" s="127" t="s">
        <v>137</v>
      </c>
      <c r="C85" s="128"/>
      <c r="D85" s="128"/>
      <c r="E85" s="128"/>
      <c r="F85" s="128"/>
      <c r="G85" s="128"/>
      <c r="H85" s="128"/>
      <c r="I85" s="129"/>
      <c r="J85" s="25">
        <v>7</v>
      </c>
      <c r="K85" s="25">
        <v>1</v>
      </c>
      <c r="L85" s="25">
        <v>2</v>
      </c>
      <c r="M85" s="25">
        <v>0</v>
      </c>
      <c r="N85" s="20">
        <f t="shared" ref="N85:N87" si="21">K85+L85+M85</f>
        <v>3</v>
      </c>
      <c r="O85" s="20">
        <f t="shared" ref="O85:O87" si="22">P85-N85</f>
        <v>10</v>
      </c>
      <c r="P85" s="20">
        <f t="shared" ref="P85:P87" si="23">ROUND(PRODUCT(J85,25)/14,0)</f>
        <v>13</v>
      </c>
      <c r="Q85" s="25"/>
      <c r="R85" s="25" t="s">
        <v>28</v>
      </c>
      <c r="S85" s="26"/>
      <c r="T85" s="11" t="s">
        <v>95</v>
      </c>
      <c r="U85" s="238"/>
      <c r="V85" s="142"/>
      <c r="W85" s="142"/>
      <c r="X85" s="142"/>
      <c r="Y85" s="142"/>
    </row>
    <row r="86" spans="1:25" x14ac:dyDescent="0.2">
      <c r="A86" s="33" t="s">
        <v>133</v>
      </c>
      <c r="B86" s="127" t="s">
        <v>138</v>
      </c>
      <c r="C86" s="128"/>
      <c r="D86" s="128"/>
      <c r="E86" s="128"/>
      <c r="F86" s="128"/>
      <c r="G86" s="128"/>
      <c r="H86" s="128"/>
      <c r="I86" s="129"/>
      <c r="J86" s="25">
        <v>7</v>
      </c>
      <c r="K86" s="25">
        <v>1</v>
      </c>
      <c r="L86" s="25">
        <v>2</v>
      </c>
      <c r="M86" s="25">
        <v>0</v>
      </c>
      <c r="N86" s="20">
        <f t="shared" si="21"/>
        <v>3</v>
      </c>
      <c r="O86" s="20">
        <f t="shared" si="22"/>
        <v>10</v>
      </c>
      <c r="P86" s="20">
        <f t="shared" si="23"/>
        <v>13</v>
      </c>
      <c r="Q86" s="25"/>
      <c r="R86" s="25" t="s">
        <v>28</v>
      </c>
      <c r="S86" s="26"/>
      <c r="T86" s="11" t="s">
        <v>95</v>
      </c>
      <c r="U86" s="238"/>
      <c r="V86" s="142"/>
      <c r="W86" s="142"/>
      <c r="X86" s="142"/>
      <c r="Y86" s="142"/>
    </row>
    <row r="87" spans="1:25" x14ac:dyDescent="0.2">
      <c r="A87" s="33" t="s">
        <v>181</v>
      </c>
      <c r="B87" s="127" t="s">
        <v>182</v>
      </c>
      <c r="C87" s="128"/>
      <c r="D87" s="128"/>
      <c r="E87" s="128"/>
      <c r="F87" s="128"/>
      <c r="G87" s="128"/>
      <c r="H87" s="128"/>
      <c r="I87" s="129"/>
      <c r="J87" s="25">
        <v>7</v>
      </c>
      <c r="K87" s="25">
        <v>1</v>
      </c>
      <c r="L87" s="25">
        <v>2</v>
      </c>
      <c r="M87" s="25">
        <v>0</v>
      </c>
      <c r="N87" s="20">
        <f t="shared" si="21"/>
        <v>3</v>
      </c>
      <c r="O87" s="20">
        <f t="shared" si="22"/>
        <v>10</v>
      </c>
      <c r="P87" s="20">
        <f t="shared" si="23"/>
        <v>13</v>
      </c>
      <c r="Q87" s="25"/>
      <c r="R87" s="25" t="s">
        <v>28</v>
      </c>
      <c r="S87" s="26"/>
      <c r="T87" s="11" t="s">
        <v>95</v>
      </c>
      <c r="U87" s="46"/>
      <c r="V87" s="46"/>
      <c r="W87" s="46"/>
      <c r="X87" s="46"/>
      <c r="Y87" s="46"/>
    </row>
    <row r="88" spans="1:25" ht="20.25" customHeight="1" x14ac:dyDescent="0.2">
      <c r="A88" s="31"/>
      <c r="B88" s="127" t="s">
        <v>139</v>
      </c>
      <c r="C88" s="128"/>
      <c r="D88" s="128"/>
      <c r="E88" s="128"/>
      <c r="F88" s="128"/>
      <c r="G88" s="128"/>
      <c r="H88" s="128"/>
      <c r="I88" s="129"/>
      <c r="J88" s="25">
        <v>7</v>
      </c>
      <c r="K88" s="25">
        <v>1</v>
      </c>
      <c r="L88" s="25">
        <v>2</v>
      </c>
      <c r="M88" s="25">
        <v>0</v>
      </c>
      <c r="N88" s="20">
        <f>K88+L88+M88</f>
        <v>3</v>
      </c>
      <c r="O88" s="20">
        <f>P88-N88</f>
        <v>10</v>
      </c>
      <c r="P88" s="20">
        <f>ROUND(PRODUCT(J88,25)/14,0)</f>
        <v>13</v>
      </c>
      <c r="Q88" s="25"/>
      <c r="R88" s="25" t="s">
        <v>28</v>
      </c>
      <c r="S88" s="26"/>
      <c r="T88" s="11" t="s">
        <v>95</v>
      </c>
      <c r="U88" s="239" t="s">
        <v>90</v>
      </c>
      <c r="V88" s="240"/>
      <c r="W88" s="240"/>
      <c r="X88" s="240"/>
      <c r="Y88" s="241"/>
    </row>
    <row r="89" spans="1:25" x14ac:dyDescent="0.2">
      <c r="A89" s="122" t="s">
        <v>140</v>
      </c>
      <c r="B89" s="123"/>
      <c r="C89" s="123"/>
      <c r="D89" s="123"/>
      <c r="E89" s="123"/>
      <c r="F89" s="123"/>
      <c r="G89" s="123"/>
      <c r="H89" s="123"/>
      <c r="I89" s="123"/>
      <c r="J89" s="123"/>
      <c r="K89" s="123"/>
      <c r="L89" s="123"/>
      <c r="M89" s="123"/>
      <c r="N89" s="123"/>
      <c r="O89" s="123"/>
      <c r="P89" s="123"/>
      <c r="Q89" s="123"/>
      <c r="R89" s="123"/>
      <c r="S89" s="123"/>
      <c r="T89" s="124"/>
      <c r="U89" s="239"/>
      <c r="V89" s="240"/>
      <c r="W89" s="240"/>
      <c r="X89" s="240"/>
      <c r="Y89" s="241"/>
    </row>
    <row r="90" spans="1:25" ht="23.25" customHeight="1" x14ac:dyDescent="0.2">
      <c r="A90" s="31" t="s">
        <v>141</v>
      </c>
      <c r="B90" s="94" t="s">
        <v>146</v>
      </c>
      <c r="C90" s="95"/>
      <c r="D90" s="95"/>
      <c r="E90" s="95"/>
      <c r="F90" s="95"/>
      <c r="G90" s="95"/>
      <c r="H90" s="95"/>
      <c r="I90" s="96"/>
      <c r="J90" s="25">
        <v>7</v>
      </c>
      <c r="K90" s="25">
        <v>1</v>
      </c>
      <c r="L90" s="25">
        <v>2</v>
      </c>
      <c r="M90" s="25">
        <v>0</v>
      </c>
      <c r="N90" s="20">
        <f t="shared" si="18"/>
        <v>3</v>
      </c>
      <c r="O90" s="20">
        <f t="shared" si="19"/>
        <v>10</v>
      </c>
      <c r="P90" s="20">
        <f t="shared" si="20"/>
        <v>13</v>
      </c>
      <c r="Q90" s="25"/>
      <c r="R90" s="25" t="s">
        <v>28</v>
      </c>
      <c r="S90" s="26"/>
      <c r="T90" s="11" t="s">
        <v>95</v>
      </c>
      <c r="U90" s="239"/>
      <c r="V90" s="240"/>
      <c r="W90" s="240"/>
      <c r="X90" s="240"/>
      <c r="Y90" s="241"/>
    </row>
    <row r="91" spans="1:25" ht="27.75" customHeight="1" x14ac:dyDescent="0.2">
      <c r="A91" s="33" t="s">
        <v>142</v>
      </c>
      <c r="B91" s="94" t="s">
        <v>147</v>
      </c>
      <c r="C91" s="95"/>
      <c r="D91" s="95"/>
      <c r="E91" s="95"/>
      <c r="F91" s="95"/>
      <c r="G91" s="95"/>
      <c r="H91" s="95"/>
      <c r="I91" s="96"/>
      <c r="J91" s="25">
        <v>7</v>
      </c>
      <c r="K91" s="25">
        <v>1</v>
      </c>
      <c r="L91" s="25">
        <v>2</v>
      </c>
      <c r="M91" s="25">
        <v>0</v>
      </c>
      <c r="N91" s="20">
        <f t="shared" ref="N91:N94" si="24">K91+L91+M91</f>
        <v>3</v>
      </c>
      <c r="O91" s="20">
        <f t="shared" ref="O91:O94" si="25">P91-N91</f>
        <v>10</v>
      </c>
      <c r="P91" s="20">
        <f t="shared" ref="P91:P94" si="26">ROUND(PRODUCT(J91,25)/14,0)</f>
        <v>13</v>
      </c>
      <c r="Q91" s="25"/>
      <c r="R91" s="25" t="s">
        <v>28</v>
      </c>
      <c r="S91" s="26"/>
      <c r="T91" s="11" t="s">
        <v>95</v>
      </c>
      <c r="U91" s="239"/>
      <c r="V91" s="240"/>
      <c r="W91" s="240"/>
      <c r="X91" s="240"/>
      <c r="Y91" s="241"/>
    </row>
    <row r="92" spans="1:25" x14ac:dyDescent="0.2">
      <c r="A92" s="50" t="s">
        <v>143</v>
      </c>
      <c r="B92" s="94" t="s">
        <v>178</v>
      </c>
      <c r="C92" s="95"/>
      <c r="D92" s="95"/>
      <c r="E92" s="95"/>
      <c r="F92" s="95"/>
      <c r="G92" s="95"/>
      <c r="H92" s="95"/>
      <c r="I92" s="96"/>
      <c r="J92" s="25">
        <v>7</v>
      </c>
      <c r="K92" s="25">
        <v>1</v>
      </c>
      <c r="L92" s="25">
        <v>2</v>
      </c>
      <c r="M92" s="25">
        <v>0</v>
      </c>
      <c r="N92" s="20">
        <f t="shared" ref="N92" si="27">K92+L92+M92</f>
        <v>3</v>
      </c>
      <c r="O92" s="20">
        <f t="shared" ref="O92" si="28">P92-N92</f>
        <v>10</v>
      </c>
      <c r="P92" s="20">
        <f t="shared" ref="P92" si="29">ROUND(PRODUCT(J92,25)/14,0)</f>
        <v>13</v>
      </c>
      <c r="Q92" s="25"/>
      <c r="R92" s="25" t="s">
        <v>28</v>
      </c>
      <c r="S92" s="26"/>
      <c r="T92" s="11" t="s">
        <v>95</v>
      </c>
      <c r="U92" s="239"/>
      <c r="V92" s="240"/>
      <c r="W92" s="240"/>
      <c r="X92" s="240"/>
      <c r="Y92" s="241"/>
    </row>
    <row r="93" spans="1:25" x14ac:dyDescent="0.2">
      <c r="A93" s="33" t="s">
        <v>144</v>
      </c>
      <c r="B93" s="94" t="s">
        <v>148</v>
      </c>
      <c r="C93" s="95"/>
      <c r="D93" s="95"/>
      <c r="E93" s="95"/>
      <c r="F93" s="95"/>
      <c r="G93" s="95"/>
      <c r="H93" s="95"/>
      <c r="I93" s="96"/>
      <c r="J93" s="25">
        <v>7</v>
      </c>
      <c r="K93" s="25">
        <v>1</v>
      </c>
      <c r="L93" s="25">
        <v>2</v>
      </c>
      <c r="M93" s="25">
        <v>0</v>
      </c>
      <c r="N93" s="20">
        <f t="shared" si="24"/>
        <v>3</v>
      </c>
      <c r="O93" s="20">
        <f t="shared" si="25"/>
        <v>10</v>
      </c>
      <c r="P93" s="20">
        <f t="shared" si="26"/>
        <v>13</v>
      </c>
      <c r="Q93" s="25"/>
      <c r="R93" s="25" t="s">
        <v>28</v>
      </c>
      <c r="S93" s="26"/>
      <c r="T93" s="11" t="s">
        <v>95</v>
      </c>
      <c r="U93" s="239"/>
      <c r="V93" s="240"/>
      <c r="W93" s="240"/>
      <c r="X93" s="240"/>
      <c r="Y93" s="241"/>
    </row>
    <row r="94" spans="1:25" x14ac:dyDescent="0.2">
      <c r="A94" s="33" t="s">
        <v>145</v>
      </c>
      <c r="B94" s="94" t="s">
        <v>138</v>
      </c>
      <c r="C94" s="95"/>
      <c r="D94" s="95"/>
      <c r="E94" s="95"/>
      <c r="F94" s="95"/>
      <c r="G94" s="95"/>
      <c r="H94" s="95"/>
      <c r="I94" s="96"/>
      <c r="J94" s="25">
        <v>7</v>
      </c>
      <c r="K94" s="25">
        <v>1</v>
      </c>
      <c r="L94" s="25">
        <v>2</v>
      </c>
      <c r="M94" s="25">
        <v>0</v>
      </c>
      <c r="N94" s="20">
        <f t="shared" si="24"/>
        <v>3</v>
      </c>
      <c r="O94" s="20">
        <f t="shared" si="25"/>
        <v>10</v>
      </c>
      <c r="P94" s="20">
        <f t="shared" si="26"/>
        <v>13</v>
      </c>
      <c r="Q94" s="25"/>
      <c r="R94" s="25" t="s">
        <v>28</v>
      </c>
      <c r="S94" s="26"/>
      <c r="T94" s="11" t="s">
        <v>95</v>
      </c>
      <c r="U94" s="239"/>
      <c r="V94" s="240"/>
      <c r="W94" s="240"/>
      <c r="X94" s="240"/>
      <c r="Y94" s="241"/>
    </row>
    <row r="95" spans="1:25" x14ac:dyDescent="0.2">
      <c r="A95" s="31" t="s">
        <v>183</v>
      </c>
      <c r="B95" s="94" t="s">
        <v>184</v>
      </c>
      <c r="C95" s="95"/>
      <c r="D95" s="95"/>
      <c r="E95" s="95"/>
      <c r="F95" s="95"/>
      <c r="G95" s="95"/>
      <c r="H95" s="95"/>
      <c r="I95" s="96"/>
      <c r="J95" s="25">
        <v>7</v>
      </c>
      <c r="K95" s="25">
        <v>1</v>
      </c>
      <c r="L95" s="25">
        <v>2</v>
      </c>
      <c r="M95" s="25">
        <v>0</v>
      </c>
      <c r="N95" s="20">
        <f>K95+L95+M95</f>
        <v>3</v>
      </c>
      <c r="O95" s="20">
        <f>P95-N95</f>
        <v>10</v>
      </c>
      <c r="P95" s="20">
        <f>ROUND(PRODUCT(J95,25)/14,0)</f>
        <v>13</v>
      </c>
      <c r="Q95" s="25"/>
      <c r="R95" s="25" t="s">
        <v>28</v>
      </c>
      <c r="S95" s="26"/>
      <c r="T95" s="11" t="s">
        <v>95</v>
      </c>
      <c r="U95" s="239"/>
      <c r="V95" s="240"/>
      <c r="W95" s="240"/>
      <c r="X95" s="240"/>
      <c r="Y95" s="241"/>
    </row>
    <row r="96" spans="1:25" x14ac:dyDescent="0.2">
      <c r="A96" s="31"/>
      <c r="B96" s="94" t="s">
        <v>149</v>
      </c>
      <c r="C96" s="95"/>
      <c r="D96" s="95"/>
      <c r="E96" s="95"/>
      <c r="F96" s="95"/>
      <c r="G96" s="95"/>
      <c r="H96" s="95"/>
      <c r="I96" s="96"/>
      <c r="J96" s="25">
        <v>7</v>
      </c>
      <c r="K96" s="25">
        <v>1</v>
      </c>
      <c r="L96" s="25">
        <v>2</v>
      </c>
      <c r="M96" s="25">
        <v>0</v>
      </c>
      <c r="N96" s="20">
        <f t="shared" si="18"/>
        <v>3</v>
      </c>
      <c r="O96" s="20">
        <f t="shared" si="19"/>
        <v>10</v>
      </c>
      <c r="P96" s="20">
        <f t="shared" si="20"/>
        <v>13</v>
      </c>
      <c r="Q96" s="25"/>
      <c r="R96" s="25" t="s">
        <v>28</v>
      </c>
      <c r="S96" s="26"/>
      <c r="T96" s="11" t="s">
        <v>95</v>
      </c>
    </row>
    <row r="97" spans="1:20" x14ac:dyDescent="0.2">
      <c r="A97" s="122" t="s">
        <v>150</v>
      </c>
      <c r="B97" s="123"/>
      <c r="C97" s="123"/>
      <c r="D97" s="123"/>
      <c r="E97" s="123"/>
      <c r="F97" s="123"/>
      <c r="G97" s="123"/>
      <c r="H97" s="123"/>
      <c r="I97" s="123"/>
      <c r="J97" s="123"/>
      <c r="K97" s="123"/>
      <c r="L97" s="123"/>
      <c r="M97" s="123"/>
      <c r="N97" s="123"/>
      <c r="O97" s="123"/>
      <c r="P97" s="123"/>
      <c r="Q97" s="123"/>
      <c r="R97" s="123"/>
      <c r="S97" s="123"/>
      <c r="T97" s="124"/>
    </row>
    <row r="98" spans="1:20" x14ac:dyDescent="0.2">
      <c r="A98" s="31" t="s">
        <v>151</v>
      </c>
      <c r="B98" s="94" t="s">
        <v>156</v>
      </c>
      <c r="C98" s="95"/>
      <c r="D98" s="95"/>
      <c r="E98" s="95"/>
      <c r="F98" s="95"/>
      <c r="G98" s="95"/>
      <c r="H98" s="95"/>
      <c r="I98" s="96"/>
      <c r="J98" s="25">
        <v>7</v>
      </c>
      <c r="K98" s="25">
        <v>1</v>
      </c>
      <c r="L98" s="25">
        <v>2</v>
      </c>
      <c r="M98" s="25">
        <v>0</v>
      </c>
      <c r="N98" s="20">
        <f t="shared" si="18"/>
        <v>3</v>
      </c>
      <c r="O98" s="20">
        <f t="shared" si="19"/>
        <v>10</v>
      </c>
      <c r="P98" s="20">
        <f t="shared" si="20"/>
        <v>13</v>
      </c>
      <c r="Q98" s="25"/>
      <c r="R98" s="25" t="s">
        <v>28</v>
      </c>
      <c r="S98" s="26"/>
      <c r="T98" s="11" t="s">
        <v>95</v>
      </c>
    </row>
    <row r="99" spans="1:20" ht="26.25" customHeight="1" x14ac:dyDescent="0.2">
      <c r="A99" s="33" t="s">
        <v>152</v>
      </c>
      <c r="B99" s="94" t="s">
        <v>157</v>
      </c>
      <c r="C99" s="95"/>
      <c r="D99" s="95"/>
      <c r="E99" s="95"/>
      <c r="F99" s="95"/>
      <c r="G99" s="95"/>
      <c r="H99" s="95"/>
      <c r="I99" s="96"/>
      <c r="J99" s="25">
        <v>7</v>
      </c>
      <c r="K99" s="25">
        <v>1</v>
      </c>
      <c r="L99" s="25">
        <v>2</v>
      </c>
      <c r="M99" s="25">
        <v>0</v>
      </c>
      <c r="N99" s="20">
        <f t="shared" ref="N99:N100" si="30">K99+L99+M99</f>
        <v>3</v>
      </c>
      <c r="O99" s="20">
        <f t="shared" ref="O99:O103" si="31">P99-N99</f>
        <v>10</v>
      </c>
      <c r="P99" s="20">
        <f t="shared" ref="P99:P103" si="32">ROUND(PRODUCT(J99,25)/14,0)</f>
        <v>13</v>
      </c>
      <c r="Q99" s="25"/>
      <c r="R99" s="25" t="s">
        <v>28</v>
      </c>
      <c r="S99" s="26"/>
      <c r="T99" s="11" t="s">
        <v>95</v>
      </c>
    </row>
    <row r="100" spans="1:20" x14ac:dyDescent="0.2">
      <c r="A100" s="33" t="s">
        <v>153</v>
      </c>
      <c r="B100" s="94" t="s">
        <v>158</v>
      </c>
      <c r="C100" s="95"/>
      <c r="D100" s="95"/>
      <c r="E100" s="95"/>
      <c r="F100" s="95"/>
      <c r="G100" s="95"/>
      <c r="H100" s="95"/>
      <c r="I100" s="96"/>
      <c r="J100" s="25">
        <v>7</v>
      </c>
      <c r="K100" s="25">
        <v>1</v>
      </c>
      <c r="L100" s="25">
        <v>2</v>
      </c>
      <c r="M100" s="25">
        <v>0</v>
      </c>
      <c r="N100" s="20">
        <f t="shared" si="30"/>
        <v>3</v>
      </c>
      <c r="O100" s="20">
        <f t="shared" si="31"/>
        <v>10</v>
      </c>
      <c r="P100" s="20">
        <f t="shared" si="32"/>
        <v>13</v>
      </c>
      <c r="Q100" s="25"/>
      <c r="R100" s="25" t="s">
        <v>28</v>
      </c>
      <c r="S100" s="26"/>
      <c r="T100" s="11" t="s">
        <v>95</v>
      </c>
    </row>
    <row r="101" spans="1:20" x14ac:dyDescent="0.2">
      <c r="A101" s="50" t="s">
        <v>154</v>
      </c>
      <c r="B101" s="94" t="s">
        <v>159</v>
      </c>
      <c r="C101" s="95"/>
      <c r="D101" s="95"/>
      <c r="E101" s="95"/>
      <c r="F101" s="95"/>
      <c r="G101" s="95"/>
      <c r="H101" s="95"/>
      <c r="I101" s="96"/>
      <c r="J101" s="25">
        <v>7</v>
      </c>
      <c r="K101" s="25">
        <v>1</v>
      </c>
      <c r="L101" s="25">
        <v>2</v>
      </c>
      <c r="M101" s="25">
        <v>0</v>
      </c>
      <c r="N101" s="20">
        <f t="shared" ref="N101" si="33">K101+L101+M101</f>
        <v>3</v>
      </c>
      <c r="O101" s="20">
        <f t="shared" ref="O101" si="34">P101-N101</f>
        <v>10</v>
      </c>
      <c r="P101" s="20">
        <f t="shared" ref="P101" si="35">ROUND(PRODUCT(J101,25)/14,0)</f>
        <v>13</v>
      </c>
      <c r="Q101" s="25"/>
      <c r="R101" s="25" t="s">
        <v>28</v>
      </c>
      <c r="S101" s="26"/>
      <c r="T101" s="11" t="s">
        <v>95</v>
      </c>
    </row>
    <row r="102" spans="1:20" x14ac:dyDescent="0.2">
      <c r="A102" s="33" t="s">
        <v>155</v>
      </c>
      <c r="B102" s="94" t="s">
        <v>138</v>
      </c>
      <c r="C102" s="95"/>
      <c r="D102" s="95"/>
      <c r="E102" s="95"/>
      <c r="F102" s="95"/>
      <c r="G102" s="95"/>
      <c r="H102" s="95"/>
      <c r="I102" s="96"/>
      <c r="J102" s="25">
        <v>7</v>
      </c>
      <c r="K102" s="25">
        <v>1</v>
      </c>
      <c r="L102" s="25">
        <v>2</v>
      </c>
      <c r="M102" s="25">
        <v>0</v>
      </c>
      <c r="N102" s="20">
        <f>K102+L102+M102</f>
        <v>3</v>
      </c>
      <c r="O102" s="20">
        <f t="shared" si="31"/>
        <v>10</v>
      </c>
      <c r="P102" s="20">
        <f t="shared" si="32"/>
        <v>13</v>
      </c>
      <c r="Q102" s="25"/>
      <c r="R102" s="25" t="s">
        <v>28</v>
      </c>
      <c r="S102" s="26"/>
      <c r="T102" s="11" t="s">
        <v>95</v>
      </c>
    </row>
    <row r="103" spans="1:20" s="60" customFormat="1" ht="25.5" customHeight="1" x14ac:dyDescent="0.2">
      <c r="A103" s="50" t="s">
        <v>179</v>
      </c>
      <c r="B103" s="94" t="s">
        <v>180</v>
      </c>
      <c r="C103" s="95"/>
      <c r="D103" s="95"/>
      <c r="E103" s="95"/>
      <c r="F103" s="95"/>
      <c r="G103" s="95"/>
      <c r="H103" s="95"/>
      <c r="I103" s="96"/>
      <c r="J103" s="25">
        <v>7</v>
      </c>
      <c r="K103" s="25">
        <v>1</v>
      </c>
      <c r="L103" s="25">
        <v>2</v>
      </c>
      <c r="M103" s="25">
        <v>0</v>
      </c>
      <c r="N103" s="20">
        <f>K103+L103+M103</f>
        <v>3</v>
      </c>
      <c r="O103" s="20">
        <f t="shared" si="31"/>
        <v>10</v>
      </c>
      <c r="P103" s="20">
        <f t="shared" si="32"/>
        <v>13</v>
      </c>
      <c r="Q103" s="25"/>
      <c r="R103" s="25" t="s">
        <v>28</v>
      </c>
      <c r="S103" s="26"/>
      <c r="T103" s="11" t="s">
        <v>95</v>
      </c>
    </row>
    <row r="104" spans="1:20" x14ac:dyDescent="0.2">
      <c r="A104" s="31" t="s">
        <v>186</v>
      </c>
      <c r="B104" s="94" t="s">
        <v>185</v>
      </c>
      <c r="C104" s="95"/>
      <c r="D104" s="95"/>
      <c r="E104" s="95"/>
      <c r="F104" s="95"/>
      <c r="G104" s="95"/>
      <c r="H104" s="95"/>
      <c r="I104" s="96"/>
      <c r="J104" s="25">
        <v>7</v>
      </c>
      <c r="K104" s="25">
        <v>1</v>
      </c>
      <c r="L104" s="25">
        <v>2</v>
      </c>
      <c r="M104" s="25">
        <v>0</v>
      </c>
      <c r="N104" s="20">
        <f>K104+L104+M104</f>
        <v>3</v>
      </c>
      <c r="O104" s="20">
        <f t="shared" si="19"/>
        <v>10</v>
      </c>
      <c r="P104" s="20">
        <f t="shared" si="20"/>
        <v>13</v>
      </c>
      <c r="Q104" s="25"/>
      <c r="R104" s="25" t="s">
        <v>28</v>
      </c>
      <c r="S104" s="26"/>
      <c r="T104" s="11" t="s">
        <v>95</v>
      </c>
    </row>
    <row r="105" spans="1:20" x14ac:dyDescent="0.2">
      <c r="A105" s="31"/>
      <c r="B105" s="94" t="s">
        <v>160</v>
      </c>
      <c r="C105" s="95"/>
      <c r="D105" s="95"/>
      <c r="E105" s="95"/>
      <c r="F105" s="95"/>
      <c r="G105" s="95"/>
      <c r="H105" s="95"/>
      <c r="I105" s="96"/>
      <c r="J105" s="25">
        <v>7</v>
      </c>
      <c r="K105" s="25">
        <v>1</v>
      </c>
      <c r="L105" s="25">
        <v>2</v>
      </c>
      <c r="M105" s="25">
        <v>0</v>
      </c>
      <c r="N105" s="20">
        <f t="shared" si="18"/>
        <v>3</v>
      </c>
      <c r="O105" s="20">
        <f t="shared" si="19"/>
        <v>10</v>
      </c>
      <c r="P105" s="20">
        <f t="shared" si="20"/>
        <v>13</v>
      </c>
      <c r="Q105" s="25"/>
      <c r="R105" s="25" t="s">
        <v>28</v>
      </c>
      <c r="S105" s="26"/>
      <c r="T105" s="11" t="s">
        <v>95</v>
      </c>
    </row>
    <row r="106" spans="1:20" x14ac:dyDescent="0.2">
      <c r="A106" s="97" t="s">
        <v>83</v>
      </c>
      <c r="B106" s="98"/>
      <c r="C106" s="98"/>
      <c r="D106" s="98"/>
      <c r="E106" s="98"/>
      <c r="F106" s="98"/>
      <c r="G106" s="98"/>
      <c r="H106" s="98"/>
      <c r="I106" s="99"/>
      <c r="J106" s="22">
        <f t="shared" ref="J106:P106" si="36">SUM(J82,J90,J98)</f>
        <v>21</v>
      </c>
      <c r="K106" s="22">
        <f t="shared" si="36"/>
        <v>3</v>
      </c>
      <c r="L106" s="22">
        <f t="shared" si="36"/>
        <v>6</v>
      </c>
      <c r="M106" s="22">
        <f t="shared" si="36"/>
        <v>0</v>
      </c>
      <c r="N106" s="22">
        <f t="shared" si="36"/>
        <v>9</v>
      </c>
      <c r="O106" s="22">
        <f t="shared" si="36"/>
        <v>30</v>
      </c>
      <c r="P106" s="22">
        <f t="shared" si="36"/>
        <v>39</v>
      </c>
      <c r="Q106" s="22">
        <f>COUNTIF(Q82,"E")+COUNTIF(Q90,"E")+COUNTIF(Q98,"E")</f>
        <v>0</v>
      </c>
      <c r="R106" s="22">
        <f>COUNTIF(R82,"C")+COUNTIF(R90,"C")+COUNTIF(R98,"C")</f>
        <v>3</v>
      </c>
      <c r="S106" s="22">
        <f>COUNTIF(S82,"VP")+COUNTIF(S90,"VP")+COUNTIF(S98,"VP")</f>
        <v>0</v>
      </c>
      <c r="T106" s="27"/>
    </row>
    <row r="107" spans="1:20" x14ac:dyDescent="0.2">
      <c r="A107" s="100" t="s">
        <v>48</v>
      </c>
      <c r="B107" s="101"/>
      <c r="C107" s="101"/>
      <c r="D107" s="101"/>
      <c r="E107" s="101"/>
      <c r="F107" s="101"/>
      <c r="G107" s="101"/>
      <c r="H107" s="101"/>
      <c r="I107" s="101"/>
      <c r="J107" s="102"/>
      <c r="K107" s="22">
        <f t="shared" ref="K107:P107" si="37">SUM(K82,K90,K98)*14</f>
        <v>42</v>
      </c>
      <c r="L107" s="22">
        <f t="shared" si="37"/>
        <v>84</v>
      </c>
      <c r="M107" s="22">
        <f t="shared" si="37"/>
        <v>0</v>
      </c>
      <c r="N107" s="22">
        <f t="shared" si="37"/>
        <v>126</v>
      </c>
      <c r="O107" s="22">
        <f t="shared" si="37"/>
        <v>420</v>
      </c>
      <c r="P107" s="22">
        <f t="shared" si="37"/>
        <v>546</v>
      </c>
      <c r="Q107" s="171"/>
      <c r="R107" s="172"/>
      <c r="S107" s="172"/>
      <c r="T107" s="173"/>
    </row>
    <row r="108" spans="1:20" ht="15.75" customHeight="1" x14ac:dyDescent="0.2">
      <c r="A108" s="103"/>
      <c r="B108" s="104"/>
      <c r="C108" s="104"/>
      <c r="D108" s="104"/>
      <c r="E108" s="104"/>
      <c r="F108" s="104"/>
      <c r="G108" s="104"/>
      <c r="H108" s="104"/>
      <c r="I108" s="104"/>
      <c r="J108" s="105"/>
      <c r="K108" s="165">
        <f>SUM(K107:M107)</f>
        <v>126</v>
      </c>
      <c r="L108" s="166"/>
      <c r="M108" s="167"/>
      <c r="N108" s="168">
        <f>SUM(N107:O107)</f>
        <v>546</v>
      </c>
      <c r="O108" s="169"/>
      <c r="P108" s="170"/>
      <c r="Q108" s="174"/>
      <c r="R108" s="175"/>
      <c r="S108" s="175"/>
      <c r="T108" s="176"/>
    </row>
    <row r="109" spans="1:20" ht="28.5" customHeight="1" x14ac:dyDescent="0.2">
      <c r="A109" s="12"/>
      <c r="B109" s="12"/>
      <c r="C109" s="12"/>
      <c r="D109" s="12"/>
      <c r="E109" s="12"/>
      <c r="F109" s="12"/>
      <c r="G109" s="12"/>
      <c r="H109" s="12"/>
      <c r="I109" s="12"/>
      <c r="J109" s="12"/>
      <c r="K109" s="13"/>
      <c r="L109" s="13"/>
      <c r="M109" s="13"/>
      <c r="N109" s="14"/>
      <c r="O109" s="14"/>
      <c r="P109" s="14"/>
      <c r="Q109" s="15"/>
      <c r="R109" s="15"/>
      <c r="S109" s="15"/>
      <c r="T109" s="15"/>
    </row>
    <row r="110" spans="1:20" ht="34.5" customHeight="1" x14ac:dyDescent="0.2">
      <c r="A110" s="12"/>
      <c r="B110" s="12"/>
      <c r="C110" s="12"/>
      <c r="D110" s="12"/>
      <c r="E110" s="12"/>
      <c r="F110" s="12"/>
      <c r="G110" s="12"/>
      <c r="H110" s="12"/>
      <c r="I110" s="12"/>
      <c r="J110" s="12"/>
      <c r="K110" s="13"/>
      <c r="L110" s="13"/>
      <c r="M110" s="13"/>
      <c r="N110" s="16"/>
      <c r="O110" s="16"/>
      <c r="P110" s="16"/>
      <c r="Q110" s="16"/>
      <c r="R110" s="16"/>
      <c r="S110" s="16"/>
      <c r="T110" s="16"/>
    </row>
    <row r="111" spans="1:20" x14ac:dyDescent="0.2">
      <c r="A111" s="110" t="s">
        <v>49</v>
      </c>
      <c r="B111" s="110"/>
      <c r="C111" s="110"/>
      <c r="D111" s="110"/>
      <c r="E111" s="110"/>
      <c r="F111" s="110"/>
      <c r="G111" s="110"/>
      <c r="H111" s="110"/>
      <c r="I111" s="110"/>
      <c r="J111" s="110"/>
      <c r="K111" s="110"/>
      <c r="L111" s="110"/>
      <c r="M111" s="110"/>
      <c r="N111" s="110"/>
      <c r="O111" s="110"/>
      <c r="P111" s="110"/>
      <c r="Q111" s="110"/>
      <c r="R111" s="110"/>
      <c r="S111" s="110"/>
      <c r="T111" s="110"/>
    </row>
    <row r="112" spans="1:20" x14ac:dyDescent="0.2">
      <c r="A112" s="116" t="s">
        <v>177</v>
      </c>
      <c r="B112" s="117"/>
      <c r="C112" s="117"/>
      <c r="D112" s="117"/>
      <c r="E112" s="117"/>
      <c r="F112" s="117"/>
      <c r="G112" s="117"/>
      <c r="H112" s="117"/>
      <c r="I112" s="117"/>
      <c r="J112" s="117"/>
      <c r="K112" s="117"/>
      <c r="L112" s="117"/>
      <c r="M112" s="117"/>
      <c r="N112" s="117"/>
      <c r="O112" s="117"/>
      <c r="P112" s="117"/>
      <c r="Q112" s="117"/>
      <c r="R112" s="117"/>
      <c r="S112" s="117"/>
      <c r="T112" s="118"/>
    </row>
    <row r="113" spans="1:20" x14ac:dyDescent="0.2">
      <c r="A113" s="164" t="s">
        <v>27</v>
      </c>
      <c r="B113" s="164" t="s">
        <v>26</v>
      </c>
      <c r="C113" s="164"/>
      <c r="D113" s="164"/>
      <c r="E113" s="164"/>
      <c r="F113" s="164"/>
      <c r="G113" s="164"/>
      <c r="H113" s="164"/>
      <c r="I113" s="164"/>
      <c r="J113" s="76" t="s">
        <v>40</v>
      </c>
      <c r="K113" s="76" t="s">
        <v>24</v>
      </c>
      <c r="L113" s="76"/>
      <c r="M113" s="76"/>
      <c r="N113" s="76" t="s">
        <v>41</v>
      </c>
      <c r="O113" s="76"/>
      <c r="P113" s="76"/>
      <c r="Q113" s="76" t="s">
        <v>23</v>
      </c>
      <c r="R113" s="76"/>
      <c r="S113" s="76"/>
      <c r="T113" s="76" t="s">
        <v>22</v>
      </c>
    </row>
    <row r="114" spans="1:20" x14ac:dyDescent="0.2">
      <c r="A114" s="164"/>
      <c r="B114" s="164"/>
      <c r="C114" s="164"/>
      <c r="D114" s="164"/>
      <c r="E114" s="164"/>
      <c r="F114" s="164"/>
      <c r="G114" s="164"/>
      <c r="H114" s="164"/>
      <c r="I114" s="164"/>
      <c r="J114" s="76"/>
      <c r="K114" s="29" t="s">
        <v>28</v>
      </c>
      <c r="L114" s="29" t="s">
        <v>29</v>
      </c>
      <c r="M114" s="29" t="s">
        <v>30</v>
      </c>
      <c r="N114" s="29" t="s">
        <v>34</v>
      </c>
      <c r="O114" s="29" t="s">
        <v>7</v>
      </c>
      <c r="P114" s="29" t="s">
        <v>31</v>
      </c>
      <c r="Q114" s="29" t="s">
        <v>32</v>
      </c>
      <c r="R114" s="29" t="s">
        <v>28</v>
      </c>
      <c r="S114" s="29" t="s">
        <v>33</v>
      </c>
      <c r="T114" s="76"/>
    </row>
    <row r="115" spans="1:20" x14ac:dyDescent="0.2">
      <c r="A115" s="32" t="str">
        <f>IF(ISNA(INDEX($A$37:$T$109,MATCH($B115,$B$37:$B$109,0),1)),"",INDEX($A$37:$T$109,MATCH($B115,$B$37:$B$109,0),1))</f>
        <v>LMR1115</v>
      </c>
      <c r="B115" s="77" t="s">
        <v>166</v>
      </c>
      <c r="C115" s="77"/>
      <c r="D115" s="77"/>
      <c r="E115" s="77"/>
      <c r="F115" s="77"/>
      <c r="G115" s="77"/>
      <c r="H115" s="77"/>
      <c r="I115" s="77"/>
      <c r="J115" s="20">
        <f>IF(ISNA(INDEX($A$37:$T$109,MATCH($B115,$B$37:$B$109,0),10)),"",INDEX($A$37:$T$109,MATCH($B115,$B$37:$B$109,0),10))</f>
        <v>7</v>
      </c>
      <c r="K115" s="20">
        <f>IF(ISNA(INDEX($A$37:$T$109,MATCH($B115,$B$37:$B$109,0),11)),"",INDEX($A$37:$T$109,MATCH($B115,$B$37:$B$109,0),11))</f>
        <v>2</v>
      </c>
      <c r="L115" s="20">
        <f>IF(ISNA(INDEX($A$37:$T$109,MATCH($B115,$B$37:$B$109,0),12)),"",INDEX($A$37:$T$109,MATCH($B115,$B$37:$B$109,0),12))</f>
        <v>1</v>
      </c>
      <c r="M115" s="20">
        <f>IF(ISNA(INDEX($A$37:$T$109,MATCH($B115,$B$37:$B$109,0),13)),"",INDEX($A$37:$T$109,MATCH($B115,$B$37:$B$109,0),13))</f>
        <v>0</v>
      </c>
      <c r="N115" s="20">
        <f>IF(ISNA(INDEX($A$37:$T$109,MATCH($B115,$B$37:$B$109,0),14)),"",INDEX($A$37:$T$109,MATCH($B115,$B$37:$B$109,0),14))</f>
        <v>3</v>
      </c>
      <c r="O115" s="20">
        <f>IF(ISNA(INDEX($A$37:$T$109,MATCH($B115,$B$37:$B$109,0),15)),"",INDEX($A$37:$T$109,MATCH($B115,$B$37:$B$109,0),15))</f>
        <v>10</v>
      </c>
      <c r="P115" s="20">
        <f>IF(ISNA(INDEX($A$37:$T$109,MATCH($B115,$B$37:$B$109,0),16)),"",INDEX($A$37:$T$109,MATCH($B115,$B$37:$B$109,0),16))</f>
        <v>13</v>
      </c>
      <c r="Q115" s="28" t="str">
        <f>IF(ISNA(INDEX($A$37:$T$109,MATCH($B115,$B$37:$B$109,0),17)),"",INDEX($A$37:$T$109,MATCH($B115,$B$37:$B$109,0),17))</f>
        <v>E</v>
      </c>
      <c r="R115" s="28">
        <f>IF(ISNA(INDEX($A$37:$T$109,MATCH($B115,$B$37:$B$109,0),18)),"",INDEX($A$37:$T$109,MATCH($B115,$B$37:$B$109,0),18))</f>
        <v>0</v>
      </c>
      <c r="S115" s="28">
        <f>IF(ISNA(INDEX($A$37:$T$109,MATCH($B115,$B$37:$B$109,0),19)),"",INDEX($A$37:$T$109,MATCH($B115,$B$37:$B$109,0),19))</f>
        <v>0</v>
      </c>
      <c r="T115" s="66" t="s">
        <v>96</v>
      </c>
    </row>
    <row r="116" spans="1:20" x14ac:dyDescent="0.2">
      <c r="A116" s="32" t="str">
        <f>IF(ISNA(INDEX($A$37:$T$109,MATCH($B116,$B$37:$B$109,0),1)),"",INDEX($A$37:$T$109,MATCH($B116,$B$37:$B$109,0),1))</f>
        <v>LMR1116</v>
      </c>
      <c r="B116" s="77" t="s">
        <v>120</v>
      </c>
      <c r="C116" s="77"/>
      <c r="D116" s="77"/>
      <c r="E116" s="77"/>
      <c r="F116" s="77"/>
      <c r="G116" s="77"/>
      <c r="H116" s="77"/>
      <c r="I116" s="77"/>
      <c r="J116" s="20">
        <f>IF(ISNA(INDEX($A$37:$T$109,MATCH($B116,$B$37:$B$109,0),10)),"",INDEX($A$37:$T$109,MATCH($B116,$B$37:$B$109,0),10))</f>
        <v>7</v>
      </c>
      <c r="K116" s="20">
        <f t="shared" ref="K116:K122" si="38">IF(ISNA(INDEX($A$37:$T$109,MATCH($B116,$B$37:$B$109,0),11)),"",INDEX($A$37:$T$109,MATCH($B116,$B$37:$B$109,0),11))</f>
        <v>1</v>
      </c>
      <c r="L116" s="20">
        <f t="shared" ref="L116:L122" si="39">IF(ISNA(INDEX($A$37:$T$109,MATCH($B116,$B$37:$B$109,0),12)),"",INDEX($A$37:$T$109,MATCH($B116,$B$37:$B$109,0),12))</f>
        <v>2</v>
      </c>
      <c r="M116" s="20">
        <f t="shared" ref="M116:M122" si="40">IF(ISNA(INDEX($A$37:$T$109,MATCH($B116,$B$37:$B$109,0),13)),"",INDEX($A$37:$T$109,MATCH($B116,$B$37:$B$109,0),13))</f>
        <v>0</v>
      </c>
      <c r="N116" s="20">
        <f t="shared" ref="N116:N122" si="41">IF(ISNA(INDEX($A$37:$T$109,MATCH($B116,$B$37:$B$109,0),14)),"",INDEX($A$37:$T$109,MATCH($B116,$B$37:$B$109,0),14))</f>
        <v>3</v>
      </c>
      <c r="O116" s="20">
        <f t="shared" ref="O116:O121" si="42">IF(ISNA(INDEX($A$37:$T$109,MATCH($B116,$B$37:$B$109,0),15)),"",INDEX($A$37:$T$109,MATCH($B116,$B$37:$B$109,0),15))</f>
        <v>10</v>
      </c>
      <c r="P116" s="20">
        <f t="shared" ref="P116:P121" si="43">IF(ISNA(INDEX($A$37:$T$109,MATCH($B116,$B$37:$B$109,0),16)),"",INDEX($A$37:$T$109,MATCH($B116,$B$37:$B$109,0),16))</f>
        <v>13</v>
      </c>
      <c r="Q116" s="28">
        <f>IF(ISNA(INDEX($A$37:$T$109,MATCH($B116,$B$37:$B$109,0),17)),"",INDEX($A$37:$T$109,MATCH($B116,$B$37:$B$109,0),17))</f>
        <v>0</v>
      </c>
      <c r="R116" s="28" t="str">
        <f>IF(ISNA(INDEX($A$37:$T$109,MATCH($B116,$B$37:$B$109,0),18)),"",INDEX($A$37:$T$109,MATCH($B116,$B$37:$B$109,0),18))</f>
        <v>C</v>
      </c>
      <c r="S116" s="28">
        <f>IF(ISNA(INDEX($A$37:$T$109,MATCH($B116,$B$37:$B$109,0),19)),"",INDEX($A$37:$T$109,MATCH($B116,$B$37:$B$109,0),19))</f>
        <v>0</v>
      </c>
      <c r="T116" s="66" t="s">
        <v>96</v>
      </c>
    </row>
    <row r="117" spans="1:20" x14ac:dyDescent="0.2">
      <c r="A117" s="32" t="str">
        <f>IF(ISNA(INDEX($A$37:$T$109,MATCH($B117,$B$37:$B$109,0),1)),"",INDEX($A$37:$T$109,MATCH($B117,$B$37:$B$109,0),1))</f>
        <v>LMR1218</v>
      </c>
      <c r="B117" s="77" t="s">
        <v>168</v>
      </c>
      <c r="C117" s="77"/>
      <c r="D117" s="77"/>
      <c r="E117" s="77"/>
      <c r="F117" s="77"/>
      <c r="G117" s="77"/>
      <c r="H117" s="77"/>
      <c r="I117" s="77"/>
      <c r="J117" s="20">
        <f>IF(ISNA(INDEX($A$37:$T$109,MATCH($B117,$B$37:$B$109,0),10)),"",INDEX($A$37:$T$109,MATCH($B117,$B$37:$B$109,0),10))</f>
        <v>7</v>
      </c>
      <c r="K117" s="20">
        <f t="shared" si="38"/>
        <v>2</v>
      </c>
      <c r="L117" s="20">
        <f t="shared" si="39"/>
        <v>1</v>
      </c>
      <c r="M117" s="20">
        <f t="shared" si="40"/>
        <v>0</v>
      </c>
      <c r="N117" s="20">
        <f t="shared" si="41"/>
        <v>3</v>
      </c>
      <c r="O117" s="20">
        <f t="shared" si="42"/>
        <v>10</v>
      </c>
      <c r="P117" s="20">
        <f t="shared" si="43"/>
        <v>13</v>
      </c>
      <c r="Q117" s="28" t="str">
        <f>IF(ISNA(INDEX($A$37:$T$109,MATCH($B117,$B$37:$B$109,0),17)),"",INDEX($A$37:$T$109,MATCH($B117,$B$37:$B$109,0),17))</f>
        <v>E</v>
      </c>
      <c r="R117" s="28">
        <f t="shared" ref="R117" si="44">IF(ISNA(INDEX($A$37:$T$109,MATCH($B117,$B$37:$B$109,0),18)),"",INDEX($A$37:$T$109,MATCH($B117,$B$37:$B$109,0),18))</f>
        <v>0</v>
      </c>
      <c r="S117" s="28">
        <f>IF(ISNA(INDEX($A$37:$T$109,MATCH($B117,$B$37:$B$109,0),19)),"",INDEX($A$37:$T$109,MATCH($B117,$B$37:$B$109,0),19))</f>
        <v>0</v>
      </c>
      <c r="T117" s="66" t="s">
        <v>96</v>
      </c>
    </row>
    <row r="118" spans="1:20" s="61" customFormat="1" x14ac:dyDescent="0.2">
      <c r="A118" s="32" t="str">
        <f>IF(ISNA(INDEX($A$37:$T$109,MATCH($B118,$B$37:$B$109,0),1)),"",INDEX($A$37:$T$109,MATCH($B118,$B$37:$B$109,0),1))</f>
        <v>LMR2121</v>
      </c>
      <c r="B118" s="91" t="s">
        <v>171</v>
      </c>
      <c r="C118" s="92"/>
      <c r="D118" s="92"/>
      <c r="E118" s="92"/>
      <c r="F118" s="92"/>
      <c r="G118" s="92"/>
      <c r="H118" s="92"/>
      <c r="I118" s="93"/>
      <c r="J118" s="20">
        <f t="shared" ref="J118:J121" si="45">IF(ISNA(INDEX($A$37:$T$109,MATCH($B118,$B$37:$B$109,0),10)),"",INDEX($A$37:$T$109,MATCH($B118,$B$37:$B$109,0),10))</f>
        <v>7</v>
      </c>
      <c r="K118" s="20">
        <f t="shared" si="38"/>
        <v>1</v>
      </c>
      <c r="L118" s="20">
        <f t="shared" si="39"/>
        <v>2</v>
      </c>
      <c r="M118" s="20">
        <f t="shared" si="40"/>
        <v>0</v>
      </c>
      <c r="N118" s="20">
        <f t="shared" si="41"/>
        <v>3</v>
      </c>
      <c r="O118" s="20">
        <f t="shared" si="42"/>
        <v>10</v>
      </c>
      <c r="P118" s="20">
        <f t="shared" si="43"/>
        <v>13</v>
      </c>
      <c r="Q118" s="28" t="s">
        <v>32</v>
      </c>
      <c r="R118" s="28"/>
      <c r="S118" s="28"/>
      <c r="T118" s="66" t="s">
        <v>96</v>
      </c>
    </row>
    <row r="119" spans="1:20" s="62" customFormat="1" x14ac:dyDescent="0.2">
      <c r="A119" s="32" t="str">
        <f>IF(ISNA(INDEX($A$37:$T$109,MATCH($B119,$B$37:$B$109,0),1)),"",INDEX($A$37:$T$109,MATCH($B119,$B$37:$B$109,0),1))</f>
        <v>LMR2122</v>
      </c>
      <c r="B119" s="91" t="s">
        <v>172</v>
      </c>
      <c r="C119" s="92"/>
      <c r="D119" s="92"/>
      <c r="E119" s="92"/>
      <c r="F119" s="92"/>
      <c r="G119" s="92"/>
      <c r="H119" s="92"/>
      <c r="I119" s="93"/>
      <c r="J119" s="20">
        <f t="shared" si="45"/>
        <v>7</v>
      </c>
      <c r="K119" s="20">
        <f t="shared" si="38"/>
        <v>2</v>
      </c>
      <c r="L119" s="20">
        <f t="shared" si="39"/>
        <v>1</v>
      </c>
      <c r="M119" s="20">
        <f t="shared" si="40"/>
        <v>0</v>
      </c>
      <c r="N119" s="20">
        <f t="shared" si="41"/>
        <v>3</v>
      </c>
      <c r="O119" s="20">
        <f t="shared" si="42"/>
        <v>10</v>
      </c>
      <c r="P119" s="20">
        <f t="shared" si="43"/>
        <v>13</v>
      </c>
      <c r="Q119" s="28"/>
      <c r="R119" s="28" t="s">
        <v>28</v>
      </c>
      <c r="S119" s="28"/>
      <c r="T119" s="66" t="s">
        <v>96</v>
      </c>
    </row>
    <row r="120" spans="1:20" s="62" customFormat="1" x14ac:dyDescent="0.2">
      <c r="A120" s="32" t="str">
        <f t="shared" ref="A120:A121" si="46">IF(ISNA(INDEX($A$37:$T$109,MATCH($B120,$B$37:$B$109,0),1)),"",INDEX($A$37:$T$109,MATCH($B120,$B$37:$B$109,0),1))</f>
        <v>LMR2224</v>
      </c>
      <c r="B120" s="63" t="s">
        <v>174</v>
      </c>
      <c r="C120" s="64"/>
      <c r="D120" s="64"/>
      <c r="E120" s="64"/>
      <c r="F120" s="64"/>
      <c r="G120" s="64"/>
      <c r="H120" s="64"/>
      <c r="I120" s="65"/>
      <c r="J120" s="20">
        <f t="shared" si="45"/>
        <v>7</v>
      </c>
      <c r="K120" s="20">
        <f t="shared" si="38"/>
        <v>2</v>
      </c>
      <c r="L120" s="20">
        <f t="shared" si="39"/>
        <v>1</v>
      </c>
      <c r="M120" s="20">
        <f t="shared" si="40"/>
        <v>0</v>
      </c>
      <c r="N120" s="20">
        <f t="shared" si="41"/>
        <v>3</v>
      </c>
      <c r="O120" s="20">
        <f t="shared" si="42"/>
        <v>10</v>
      </c>
      <c r="P120" s="20">
        <f t="shared" si="43"/>
        <v>13</v>
      </c>
      <c r="Q120" s="28" t="s">
        <v>32</v>
      </c>
      <c r="R120" s="28"/>
      <c r="S120" s="28"/>
      <c r="T120" s="66" t="s">
        <v>96</v>
      </c>
    </row>
    <row r="121" spans="1:20" s="62" customFormat="1" x14ac:dyDescent="0.2">
      <c r="A121" s="32" t="str">
        <f t="shared" si="46"/>
        <v>LMR2226</v>
      </c>
      <c r="B121" s="63" t="s">
        <v>127</v>
      </c>
      <c r="C121" s="64"/>
      <c r="D121" s="64"/>
      <c r="E121" s="64"/>
      <c r="F121" s="64"/>
      <c r="G121" s="64"/>
      <c r="H121" s="64"/>
      <c r="I121" s="65"/>
      <c r="J121" s="20">
        <f t="shared" si="45"/>
        <v>7</v>
      </c>
      <c r="K121" s="20">
        <f t="shared" si="38"/>
        <v>0</v>
      </c>
      <c r="L121" s="20">
        <f t="shared" si="39"/>
        <v>0</v>
      </c>
      <c r="M121" s="20">
        <f t="shared" si="40"/>
        <v>5</v>
      </c>
      <c r="N121" s="20">
        <f t="shared" si="41"/>
        <v>5</v>
      </c>
      <c r="O121" s="20">
        <f t="shared" si="42"/>
        <v>8</v>
      </c>
      <c r="P121" s="20">
        <f t="shared" si="43"/>
        <v>13</v>
      </c>
      <c r="Q121" s="28"/>
      <c r="R121" s="28"/>
      <c r="S121" s="28" t="s">
        <v>33</v>
      </c>
      <c r="T121" s="66" t="s">
        <v>96</v>
      </c>
    </row>
    <row r="122" spans="1:20" x14ac:dyDescent="0.2">
      <c r="A122" s="32" t="str">
        <f>IF(ISNA(INDEX($A$37:$T$109,MATCH($B122,$B$37:$B$109,0),1)),"",INDEX($A$37:$T$109,MATCH($B122,$B$37:$B$109,0),1))</f>
        <v>LMR1219</v>
      </c>
      <c r="B122" s="77" t="s">
        <v>169</v>
      </c>
      <c r="C122" s="77"/>
      <c r="D122" s="77"/>
      <c r="E122" s="77"/>
      <c r="F122" s="77"/>
      <c r="G122" s="77"/>
      <c r="H122" s="77"/>
      <c r="I122" s="77"/>
      <c r="J122" s="20">
        <f>IF(ISNA(INDEX($A$37:$T$109,MATCH($B122,$B$37:$B$109,0),10)),"",INDEX($A$37:$T$109,MATCH($B122,$B$37:$B$109,0),10))</f>
        <v>7</v>
      </c>
      <c r="K122" s="20">
        <f t="shared" si="38"/>
        <v>1</v>
      </c>
      <c r="L122" s="20">
        <f t="shared" si="39"/>
        <v>2</v>
      </c>
      <c r="M122" s="20">
        <f t="shared" si="40"/>
        <v>0</v>
      </c>
      <c r="N122" s="20">
        <f t="shared" si="41"/>
        <v>3</v>
      </c>
      <c r="O122" s="20">
        <f>IF(ISNA(INDEX($A$37:$T$109,MATCH($B122,$B$37:$B$109,0),15)),"",INDEX($A$37:$T$109,MATCH($B122,$B$37:$B$109,0),15))</f>
        <v>10</v>
      </c>
      <c r="P122" s="20">
        <f>IF(ISNA(INDEX($A$37:$T$109,MATCH($B122,$B$37:$B$109,0),16)),"",INDEX($A$37:$T$109,MATCH($B122,$B$37:$B$109,0),16))</f>
        <v>13</v>
      </c>
      <c r="Q122" s="28">
        <f>IF(ISNA(INDEX($A$37:$T$109,MATCH($B122,$B$37:$B$109,0),17)),"",INDEX($A$37:$T$109,MATCH($B122,$B$37:$B$109,0),17))</f>
        <v>0</v>
      </c>
      <c r="R122" s="28" t="str">
        <f>IF(ISNA(INDEX($A$37:$T$109,MATCH($B122,$B$37:$B$109,0),18)),"",INDEX($A$37:$T$109,MATCH($B122,$B$37:$B$109,0),18))</f>
        <v>C</v>
      </c>
      <c r="S122" s="28">
        <f>IF(ISNA(INDEX($A$37:$T$109,MATCH($B122,$B$37:$B$109,0),19)),"",INDEX($A$37:$T$109,MATCH($B122,$B$37:$B$109,0),19))</f>
        <v>0</v>
      </c>
      <c r="T122" s="66" t="s">
        <v>96</v>
      </c>
    </row>
    <row r="123" spans="1:20" x14ac:dyDescent="0.2">
      <c r="A123" s="73" t="s">
        <v>83</v>
      </c>
      <c r="B123" s="74"/>
      <c r="C123" s="74"/>
      <c r="D123" s="74"/>
      <c r="E123" s="74"/>
      <c r="F123" s="74"/>
      <c r="G123" s="74"/>
      <c r="H123" s="74"/>
      <c r="I123" s="75"/>
      <c r="J123" s="39">
        <f t="shared" ref="J123:P123" si="47">SUM(J115:J122)</f>
        <v>56</v>
      </c>
      <c r="K123" s="39">
        <f t="shared" si="47"/>
        <v>11</v>
      </c>
      <c r="L123" s="39">
        <f t="shared" si="47"/>
        <v>10</v>
      </c>
      <c r="M123" s="39">
        <f t="shared" si="47"/>
        <v>5</v>
      </c>
      <c r="N123" s="39">
        <f t="shared" si="47"/>
        <v>26</v>
      </c>
      <c r="O123" s="39">
        <f t="shared" si="47"/>
        <v>78</v>
      </c>
      <c r="P123" s="39">
        <f t="shared" si="47"/>
        <v>104</v>
      </c>
      <c r="Q123" s="40">
        <f>COUNTIF(Q115:Q122,"E")</f>
        <v>4</v>
      </c>
      <c r="R123" s="40">
        <f>COUNTIF(R115:R122,"C")</f>
        <v>3</v>
      </c>
      <c r="S123" s="40">
        <f>COUNTIF(S115:S122,"VP")</f>
        <v>1</v>
      </c>
      <c r="T123" s="41"/>
    </row>
    <row r="124" spans="1:20" x14ac:dyDescent="0.2">
      <c r="A124" s="190" t="s">
        <v>48</v>
      </c>
      <c r="B124" s="191"/>
      <c r="C124" s="191"/>
      <c r="D124" s="191"/>
      <c r="E124" s="191"/>
      <c r="F124" s="191"/>
      <c r="G124" s="191"/>
      <c r="H124" s="191"/>
      <c r="I124" s="191"/>
      <c r="J124" s="192"/>
      <c r="K124" s="39">
        <f>K123*14</f>
        <v>154</v>
      </c>
      <c r="L124" s="39">
        <f>L123*14</f>
        <v>140</v>
      </c>
      <c r="M124" s="39">
        <f t="shared" ref="M124:P124" si="48">M123*14</f>
        <v>70</v>
      </c>
      <c r="N124" s="39">
        <f t="shared" si="48"/>
        <v>364</v>
      </c>
      <c r="O124" s="39">
        <f t="shared" si="48"/>
        <v>1092</v>
      </c>
      <c r="P124" s="39">
        <f t="shared" si="48"/>
        <v>1456</v>
      </c>
      <c r="Q124" s="178"/>
      <c r="R124" s="179"/>
      <c r="S124" s="179"/>
      <c r="T124" s="180"/>
    </row>
    <row r="125" spans="1:20" x14ac:dyDescent="0.2">
      <c r="A125" s="193"/>
      <c r="B125" s="194"/>
      <c r="C125" s="194"/>
      <c r="D125" s="194"/>
      <c r="E125" s="194"/>
      <c r="F125" s="194"/>
      <c r="G125" s="194"/>
      <c r="H125" s="194"/>
      <c r="I125" s="194"/>
      <c r="J125" s="195"/>
      <c r="K125" s="187">
        <f>SUM(K124:M124)</f>
        <v>364</v>
      </c>
      <c r="L125" s="188"/>
      <c r="M125" s="189"/>
      <c r="N125" s="184">
        <f>SUM(N124:O124)</f>
        <v>1456</v>
      </c>
      <c r="O125" s="185"/>
      <c r="P125" s="186"/>
      <c r="Q125" s="181"/>
      <c r="R125" s="182"/>
      <c r="S125" s="182"/>
      <c r="T125" s="183"/>
    </row>
    <row r="127" spans="1:20" ht="27.75" customHeight="1" x14ac:dyDescent="0.2">
      <c r="B127" s="2"/>
      <c r="C127" s="2"/>
      <c r="D127" s="2"/>
      <c r="E127" s="2"/>
      <c r="F127" s="2"/>
      <c r="G127" s="2"/>
      <c r="M127" s="8"/>
      <c r="N127" s="8"/>
      <c r="O127" s="8"/>
      <c r="P127" s="8"/>
      <c r="Q127" s="8"/>
      <c r="R127" s="8"/>
      <c r="S127" s="8"/>
    </row>
    <row r="128" spans="1:20" ht="27.75" customHeight="1" x14ac:dyDescent="0.2">
      <c r="B128" s="8"/>
      <c r="C128" s="8"/>
      <c r="D128" s="8"/>
      <c r="E128" s="8"/>
      <c r="F128" s="8"/>
      <c r="G128" s="8"/>
      <c r="H128" s="17"/>
      <c r="I128" s="17"/>
      <c r="J128" s="17"/>
      <c r="M128" s="8"/>
      <c r="N128" s="8"/>
      <c r="O128" s="8"/>
      <c r="P128" s="8"/>
      <c r="Q128" s="8"/>
      <c r="R128" s="8"/>
      <c r="S128" s="8"/>
    </row>
    <row r="129" spans="1:20" ht="16.5" customHeight="1" x14ac:dyDescent="0.2"/>
    <row r="130" spans="1:20" x14ac:dyDescent="0.2">
      <c r="A130" s="125" t="s">
        <v>187</v>
      </c>
      <c r="B130" s="177"/>
      <c r="C130" s="177"/>
      <c r="D130" s="177"/>
      <c r="E130" s="177"/>
      <c r="F130" s="177"/>
      <c r="G130" s="177"/>
      <c r="H130" s="177"/>
      <c r="I130" s="177"/>
      <c r="J130" s="177"/>
      <c r="K130" s="177"/>
      <c r="L130" s="177"/>
      <c r="M130" s="177"/>
      <c r="N130" s="177"/>
      <c r="O130" s="177"/>
      <c r="P130" s="177"/>
      <c r="Q130" s="177"/>
      <c r="R130" s="177"/>
      <c r="S130" s="177"/>
      <c r="T130" s="177"/>
    </row>
    <row r="131" spans="1:20" x14ac:dyDescent="0.2">
      <c r="A131" s="164" t="s">
        <v>27</v>
      </c>
      <c r="B131" s="164" t="s">
        <v>26</v>
      </c>
      <c r="C131" s="164"/>
      <c r="D131" s="164"/>
      <c r="E131" s="164"/>
      <c r="F131" s="164"/>
      <c r="G131" s="164"/>
      <c r="H131" s="164"/>
      <c r="I131" s="164"/>
      <c r="J131" s="76" t="s">
        <v>40</v>
      </c>
      <c r="K131" s="76" t="s">
        <v>24</v>
      </c>
      <c r="L131" s="76"/>
      <c r="M131" s="76"/>
      <c r="N131" s="76" t="s">
        <v>41</v>
      </c>
      <c r="O131" s="76"/>
      <c r="P131" s="76"/>
      <c r="Q131" s="76" t="s">
        <v>23</v>
      </c>
      <c r="R131" s="76"/>
      <c r="S131" s="76"/>
      <c r="T131" s="76" t="s">
        <v>22</v>
      </c>
    </row>
    <row r="132" spans="1:20" x14ac:dyDescent="0.2">
      <c r="A132" s="164"/>
      <c r="B132" s="164"/>
      <c r="C132" s="164"/>
      <c r="D132" s="164"/>
      <c r="E132" s="164"/>
      <c r="F132" s="164"/>
      <c r="G132" s="164"/>
      <c r="H132" s="164"/>
      <c r="I132" s="164"/>
      <c r="J132" s="76"/>
      <c r="K132" s="29" t="s">
        <v>28</v>
      </c>
      <c r="L132" s="29" t="s">
        <v>29</v>
      </c>
      <c r="M132" s="29" t="s">
        <v>30</v>
      </c>
      <c r="N132" s="29" t="s">
        <v>34</v>
      </c>
      <c r="O132" s="29" t="s">
        <v>7</v>
      </c>
      <c r="P132" s="29" t="s">
        <v>31</v>
      </c>
      <c r="Q132" s="29" t="s">
        <v>32</v>
      </c>
      <c r="R132" s="29" t="s">
        <v>28</v>
      </c>
      <c r="S132" s="29" t="s">
        <v>33</v>
      </c>
      <c r="T132" s="76"/>
    </row>
    <row r="133" spans="1:20" x14ac:dyDescent="0.2">
      <c r="A133" s="32" t="str">
        <f t="shared" ref="A133:A140" si="49">IF(ISNA(INDEX($A$37:$T$109,MATCH($B133,$B$37:$B$109,0),1)),"",INDEX($A$37:$T$109,MATCH($B133,$B$37:$B$109,0),1))</f>
        <v>LMR1114</v>
      </c>
      <c r="B133" s="77" t="s">
        <v>165</v>
      </c>
      <c r="C133" s="77"/>
      <c r="D133" s="77"/>
      <c r="E133" s="77"/>
      <c r="F133" s="77"/>
      <c r="G133" s="77"/>
      <c r="H133" s="77"/>
      <c r="I133" s="77"/>
      <c r="J133" s="20">
        <f t="shared" ref="J133:J140" si="50">IF(ISNA(INDEX($A$37:$T$109,MATCH($B133,$B$37:$B$109,0),10)),"",INDEX($A$37:$T$109,MATCH($B133,$B$37:$B$109,0),10))</f>
        <v>9</v>
      </c>
      <c r="K133" s="20">
        <f t="shared" ref="K133:K140" si="51">IF(ISNA(INDEX($A$37:$T$109,MATCH($B133,$B$37:$B$109,0),11)),"",INDEX($A$37:$T$109,MATCH($B133,$B$37:$B$109,0),11))</f>
        <v>2</v>
      </c>
      <c r="L133" s="20">
        <f t="shared" ref="L133:L140" si="52">IF(ISNA(INDEX($A$37:$T$109,MATCH($B133,$B$37:$B$109,0),12)),"",INDEX($A$37:$T$109,MATCH($B133,$B$37:$B$109,0),12))</f>
        <v>1</v>
      </c>
      <c r="M133" s="20">
        <f t="shared" ref="M133:M140" si="53">IF(ISNA(INDEX($A$37:$T$109,MATCH($B133,$B$37:$B$109,0),13)),"",INDEX($A$37:$T$109,MATCH($B133,$B$37:$B$109,0),13))</f>
        <v>2</v>
      </c>
      <c r="N133" s="20">
        <f t="shared" ref="N133:N140" si="54">IF(ISNA(INDEX($A$37:$T$109,MATCH($B133,$B$37:$B$109,0),14)),"",INDEX($A$37:$T$109,MATCH($B133,$B$37:$B$109,0),14))</f>
        <v>5</v>
      </c>
      <c r="O133" s="20">
        <f t="shared" ref="O133:O140" si="55">IF(ISNA(INDEX($A$37:$T$109,MATCH($B133,$B$37:$B$109,0),15)),"",INDEX($A$37:$T$109,MATCH($B133,$B$37:$B$109,0),15))</f>
        <v>11</v>
      </c>
      <c r="P133" s="20">
        <f t="shared" ref="P133:P140" si="56">IF(ISNA(INDEX($A$37:$T$109,MATCH($B133,$B$37:$B$109,0),16)),"",INDEX($A$37:$T$109,MATCH($B133,$B$37:$B$109,0),16))</f>
        <v>16</v>
      </c>
      <c r="Q133" s="28" t="str">
        <f t="shared" ref="Q133:Q140" si="57">IF(ISNA(INDEX($A$37:$T$109,MATCH($B133,$B$37:$B$109,0),17)),"",INDEX($A$37:$T$109,MATCH($B133,$B$37:$B$109,0),17))</f>
        <v>E</v>
      </c>
      <c r="R133" s="28">
        <f t="shared" ref="R133:R140" si="58">IF(ISNA(INDEX($A$37:$T$109,MATCH($B133,$B$37:$B$109,0),18)),"",INDEX($A$37:$T$109,MATCH($B133,$B$37:$B$109,0),18))</f>
        <v>0</v>
      </c>
      <c r="S133" s="28">
        <f t="shared" ref="S133:S140" si="59">IF(ISNA(INDEX($A$37:$T$109,MATCH($B133,$B$37:$B$109,0),19)),"",INDEX($A$37:$T$109,MATCH($B133,$B$37:$B$109,0),19))</f>
        <v>0</v>
      </c>
      <c r="T133" s="66" t="s">
        <v>95</v>
      </c>
    </row>
    <row r="134" spans="1:20" x14ac:dyDescent="0.2">
      <c r="A134" s="32" t="str">
        <f t="shared" si="49"/>
        <v>LMX1101</v>
      </c>
      <c r="B134" s="77" t="s">
        <v>114</v>
      </c>
      <c r="C134" s="77"/>
      <c r="D134" s="77"/>
      <c r="E134" s="77"/>
      <c r="F134" s="77"/>
      <c r="G134" s="77"/>
      <c r="H134" s="77"/>
      <c r="I134" s="77"/>
      <c r="J134" s="20">
        <f t="shared" si="50"/>
        <v>7</v>
      </c>
      <c r="K134" s="20">
        <f t="shared" si="51"/>
        <v>1</v>
      </c>
      <c r="L134" s="20">
        <f t="shared" si="52"/>
        <v>2</v>
      </c>
      <c r="M134" s="20">
        <f t="shared" si="53"/>
        <v>0</v>
      </c>
      <c r="N134" s="20">
        <f t="shared" si="54"/>
        <v>3</v>
      </c>
      <c r="O134" s="20">
        <f t="shared" si="55"/>
        <v>10</v>
      </c>
      <c r="P134" s="20">
        <f t="shared" si="56"/>
        <v>13</v>
      </c>
      <c r="Q134" s="28">
        <f t="shared" si="57"/>
        <v>0</v>
      </c>
      <c r="R134" s="28" t="str">
        <f t="shared" si="58"/>
        <v>C</v>
      </c>
      <c r="S134" s="28">
        <f t="shared" si="59"/>
        <v>0</v>
      </c>
      <c r="T134" s="66" t="s">
        <v>95</v>
      </c>
    </row>
    <row r="135" spans="1:20" x14ac:dyDescent="0.2">
      <c r="A135" s="32" t="str">
        <f t="shared" si="49"/>
        <v>LMR1217</v>
      </c>
      <c r="B135" s="77" t="s">
        <v>167</v>
      </c>
      <c r="C135" s="77"/>
      <c r="D135" s="77"/>
      <c r="E135" s="77"/>
      <c r="F135" s="77"/>
      <c r="G135" s="77"/>
      <c r="H135" s="77"/>
      <c r="I135" s="77"/>
      <c r="J135" s="20">
        <f t="shared" si="50"/>
        <v>9</v>
      </c>
      <c r="K135" s="20">
        <f t="shared" si="51"/>
        <v>2</v>
      </c>
      <c r="L135" s="20">
        <f t="shared" si="52"/>
        <v>1</v>
      </c>
      <c r="M135" s="20">
        <f t="shared" si="53"/>
        <v>2</v>
      </c>
      <c r="N135" s="20">
        <f t="shared" si="54"/>
        <v>5</v>
      </c>
      <c r="O135" s="20">
        <f t="shared" si="55"/>
        <v>11</v>
      </c>
      <c r="P135" s="20">
        <f t="shared" si="56"/>
        <v>16</v>
      </c>
      <c r="Q135" s="28" t="str">
        <f t="shared" si="57"/>
        <v>E</v>
      </c>
      <c r="R135" s="28">
        <f t="shared" si="58"/>
        <v>0</v>
      </c>
      <c r="S135" s="28">
        <f t="shared" si="59"/>
        <v>0</v>
      </c>
      <c r="T135" s="66" t="s">
        <v>95</v>
      </c>
    </row>
    <row r="136" spans="1:20" x14ac:dyDescent="0.2">
      <c r="A136" s="32" t="str">
        <f t="shared" si="49"/>
        <v>LMX1201</v>
      </c>
      <c r="B136" s="77" t="s">
        <v>115</v>
      </c>
      <c r="C136" s="77"/>
      <c r="D136" s="77"/>
      <c r="E136" s="77"/>
      <c r="F136" s="77"/>
      <c r="G136" s="77"/>
      <c r="H136" s="77"/>
      <c r="I136" s="77"/>
      <c r="J136" s="20">
        <f t="shared" si="50"/>
        <v>7</v>
      </c>
      <c r="K136" s="20">
        <f t="shared" si="51"/>
        <v>1</v>
      </c>
      <c r="L136" s="20">
        <f t="shared" si="52"/>
        <v>2</v>
      </c>
      <c r="M136" s="20">
        <f t="shared" si="53"/>
        <v>0</v>
      </c>
      <c r="N136" s="20">
        <f t="shared" si="54"/>
        <v>3</v>
      </c>
      <c r="O136" s="20">
        <f t="shared" si="55"/>
        <v>10</v>
      </c>
      <c r="P136" s="20">
        <f t="shared" si="56"/>
        <v>13</v>
      </c>
      <c r="Q136" s="28">
        <f t="shared" si="57"/>
        <v>0</v>
      </c>
      <c r="R136" s="28" t="str">
        <f t="shared" si="58"/>
        <v>C</v>
      </c>
      <c r="S136" s="28">
        <f t="shared" si="59"/>
        <v>0</v>
      </c>
      <c r="T136" s="66" t="s">
        <v>95</v>
      </c>
    </row>
    <row r="137" spans="1:20" x14ac:dyDescent="0.2">
      <c r="A137" s="32" t="str">
        <f t="shared" si="49"/>
        <v>LMR2120</v>
      </c>
      <c r="B137" s="77" t="s">
        <v>170</v>
      </c>
      <c r="C137" s="77"/>
      <c r="D137" s="77"/>
      <c r="E137" s="77"/>
      <c r="F137" s="77"/>
      <c r="G137" s="77"/>
      <c r="H137" s="77"/>
      <c r="I137" s="77"/>
      <c r="J137" s="20">
        <f t="shared" si="50"/>
        <v>9</v>
      </c>
      <c r="K137" s="20">
        <f t="shared" si="51"/>
        <v>2</v>
      </c>
      <c r="L137" s="20">
        <f t="shared" si="52"/>
        <v>1</v>
      </c>
      <c r="M137" s="20">
        <f t="shared" si="53"/>
        <v>2</v>
      </c>
      <c r="N137" s="20">
        <f t="shared" si="54"/>
        <v>5</v>
      </c>
      <c r="O137" s="20">
        <f t="shared" si="55"/>
        <v>11</v>
      </c>
      <c r="P137" s="20">
        <f t="shared" si="56"/>
        <v>16</v>
      </c>
      <c r="Q137" s="28" t="str">
        <f t="shared" si="57"/>
        <v>E</v>
      </c>
      <c r="R137" s="28">
        <f t="shared" si="58"/>
        <v>0</v>
      </c>
      <c r="S137" s="28">
        <f t="shared" si="59"/>
        <v>0</v>
      </c>
      <c r="T137" s="66" t="s">
        <v>95</v>
      </c>
    </row>
    <row r="138" spans="1:20" x14ac:dyDescent="0.2">
      <c r="A138" s="32" t="str">
        <f t="shared" si="49"/>
        <v>LMX2101</v>
      </c>
      <c r="B138" s="77" t="s">
        <v>122</v>
      </c>
      <c r="C138" s="77"/>
      <c r="D138" s="77"/>
      <c r="E138" s="77"/>
      <c r="F138" s="77"/>
      <c r="G138" s="77"/>
      <c r="H138" s="77"/>
      <c r="I138" s="77"/>
      <c r="J138" s="20">
        <f t="shared" si="50"/>
        <v>7</v>
      </c>
      <c r="K138" s="20">
        <f t="shared" si="51"/>
        <v>1</v>
      </c>
      <c r="L138" s="20">
        <f t="shared" si="52"/>
        <v>2</v>
      </c>
      <c r="M138" s="20">
        <f t="shared" si="53"/>
        <v>0</v>
      </c>
      <c r="N138" s="20">
        <f t="shared" si="54"/>
        <v>3</v>
      </c>
      <c r="O138" s="20">
        <f t="shared" si="55"/>
        <v>10</v>
      </c>
      <c r="P138" s="20">
        <f t="shared" si="56"/>
        <v>13</v>
      </c>
      <c r="Q138" s="28">
        <f t="shared" si="57"/>
        <v>0</v>
      </c>
      <c r="R138" s="28" t="str">
        <f t="shared" si="58"/>
        <v>C</v>
      </c>
      <c r="S138" s="28">
        <f t="shared" si="59"/>
        <v>0</v>
      </c>
      <c r="T138" s="66" t="s">
        <v>95</v>
      </c>
    </row>
    <row r="139" spans="1:20" s="62" customFormat="1" x14ac:dyDescent="0.2">
      <c r="A139" s="32" t="str">
        <f t="shared" si="49"/>
        <v>LMR2223</v>
      </c>
      <c r="B139" s="91" t="s">
        <v>173</v>
      </c>
      <c r="C139" s="92"/>
      <c r="D139" s="92"/>
      <c r="E139" s="92"/>
      <c r="F139" s="92"/>
      <c r="G139" s="92"/>
      <c r="H139" s="92"/>
      <c r="I139" s="93"/>
      <c r="J139" s="20">
        <f t="shared" si="50"/>
        <v>9</v>
      </c>
      <c r="K139" s="20">
        <f t="shared" si="51"/>
        <v>2</v>
      </c>
      <c r="L139" s="20">
        <f t="shared" si="52"/>
        <v>1</v>
      </c>
      <c r="M139" s="20">
        <f t="shared" si="53"/>
        <v>0</v>
      </c>
      <c r="N139" s="20">
        <f t="shared" si="54"/>
        <v>3</v>
      </c>
      <c r="O139" s="20">
        <f t="shared" si="55"/>
        <v>13</v>
      </c>
      <c r="P139" s="20">
        <f t="shared" si="56"/>
        <v>16</v>
      </c>
      <c r="Q139" s="28" t="s">
        <v>32</v>
      </c>
      <c r="R139" s="28"/>
      <c r="S139" s="28"/>
      <c r="T139" s="66" t="s">
        <v>95</v>
      </c>
    </row>
    <row r="140" spans="1:20" x14ac:dyDescent="0.2">
      <c r="A140" s="32" t="str">
        <f t="shared" si="49"/>
        <v>LMR2225</v>
      </c>
      <c r="B140" s="77" t="s">
        <v>175</v>
      </c>
      <c r="C140" s="77"/>
      <c r="D140" s="77"/>
      <c r="E140" s="77"/>
      <c r="F140" s="77"/>
      <c r="G140" s="77"/>
      <c r="H140" s="77"/>
      <c r="I140" s="77"/>
      <c r="J140" s="20">
        <f t="shared" si="50"/>
        <v>7</v>
      </c>
      <c r="K140" s="20">
        <f t="shared" si="51"/>
        <v>2</v>
      </c>
      <c r="L140" s="20">
        <f t="shared" si="52"/>
        <v>1</v>
      </c>
      <c r="M140" s="20">
        <f t="shared" si="53"/>
        <v>0</v>
      </c>
      <c r="N140" s="20">
        <f t="shared" si="54"/>
        <v>3</v>
      </c>
      <c r="O140" s="20">
        <f t="shared" si="55"/>
        <v>10</v>
      </c>
      <c r="P140" s="20">
        <f t="shared" si="56"/>
        <v>13</v>
      </c>
      <c r="Q140" s="28">
        <f t="shared" si="57"/>
        <v>0</v>
      </c>
      <c r="R140" s="28" t="str">
        <f t="shared" si="58"/>
        <v>C</v>
      </c>
      <c r="S140" s="28">
        <f t="shared" si="59"/>
        <v>0</v>
      </c>
      <c r="T140" s="66" t="s">
        <v>95</v>
      </c>
    </row>
    <row r="141" spans="1:20" ht="8.25" customHeight="1" x14ac:dyDescent="0.2">
      <c r="A141" s="73" t="s">
        <v>97</v>
      </c>
      <c r="B141" s="74"/>
      <c r="C141" s="74"/>
      <c r="D141" s="74"/>
      <c r="E141" s="74"/>
      <c r="F141" s="74"/>
      <c r="G141" s="74"/>
      <c r="H141" s="74"/>
      <c r="I141" s="75"/>
      <c r="J141" s="39">
        <f t="shared" ref="J141:P141" si="60">SUM(J133:J140)</f>
        <v>64</v>
      </c>
      <c r="K141" s="39">
        <f t="shared" si="60"/>
        <v>13</v>
      </c>
      <c r="L141" s="39">
        <f t="shared" si="60"/>
        <v>11</v>
      </c>
      <c r="M141" s="39">
        <f t="shared" si="60"/>
        <v>6</v>
      </c>
      <c r="N141" s="39">
        <f t="shared" si="60"/>
        <v>30</v>
      </c>
      <c r="O141" s="39">
        <f t="shared" si="60"/>
        <v>86</v>
      </c>
      <c r="P141" s="39">
        <f t="shared" si="60"/>
        <v>116</v>
      </c>
      <c r="Q141" s="40">
        <f>COUNTIF(Q133:Q140,"E")</f>
        <v>4</v>
      </c>
      <c r="R141" s="40">
        <f>COUNTIF(R133:R140,"C")</f>
        <v>4</v>
      </c>
      <c r="S141" s="40">
        <f>COUNTIF(S133:S140,"VP")</f>
        <v>0</v>
      </c>
      <c r="T141" s="41"/>
    </row>
    <row r="142" spans="1:20" x14ac:dyDescent="0.2">
      <c r="A142" s="190" t="s">
        <v>48</v>
      </c>
      <c r="B142" s="191"/>
      <c r="C142" s="191"/>
      <c r="D142" s="191"/>
      <c r="E142" s="191"/>
      <c r="F142" s="191"/>
      <c r="G142" s="191"/>
      <c r="H142" s="191"/>
      <c r="I142" s="191"/>
      <c r="J142" s="192"/>
      <c r="K142" s="39">
        <f>K141*14</f>
        <v>182</v>
      </c>
      <c r="L142" s="39">
        <f>L141*14</f>
        <v>154</v>
      </c>
      <c r="M142" s="39">
        <f t="shared" ref="M142:P142" si="61">M141*14</f>
        <v>84</v>
      </c>
      <c r="N142" s="39">
        <f t="shared" si="61"/>
        <v>420</v>
      </c>
      <c r="O142" s="39">
        <f t="shared" si="61"/>
        <v>1204</v>
      </c>
      <c r="P142" s="39">
        <f t="shared" si="61"/>
        <v>1624</v>
      </c>
      <c r="Q142" s="178"/>
      <c r="R142" s="179"/>
      <c r="S142" s="179"/>
      <c r="T142" s="180"/>
    </row>
    <row r="143" spans="1:20" x14ac:dyDescent="0.2">
      <c r="A143" s="193"/>
      <c r="B143" s="194"/>
      <c r="C143" s="194"/>
      <c r="D143" s="194"/>
      <c r="E143" s="194"/>
      <c r="F143" s="194"/>
      <c r="G143" s="194"/>
      <c r="H143" s="194"/>
      <c r="I143" s="194"/>
      <c r="J143" s="195"/>
      <c r="K143" s="187">
        <f>SUM(K142:M142)</f>
        <v>420</v>
      </c>
      <c r="L143" s="188"/>
      <c r="M143" s="189"/>
      <c r="N143" s="184">
        <f>SUM(N142:O142)</f>
        <v>1624</v>
      </c>
      <c r="O143" s="185"/>
      <c r="P143" s="186"/>
      <c r="Q143" s="181"/>
      <c r="R143" s="182"/>
      <c r="S143" s="182"/>
      <c r="T143" s="183"/>
    </row>
    <row r="144" spans="1:20" ht="12.75" customHeight="1" x14ac:dyDescent="0.2"/>
    <row r="145" spans="1:20" ht="23.25" customHeight="1" x14ac:dyDescent="0.2">
      <c r="B145" s="2"/>
      <c r="C145" s="2"/>
      <c r="D145" s="2"/>
      <c r="E145" s="2"/>
      <c r="F145" s="2"/>
      <c r="G145" s="2"/>
      <c r="M145" s="8"/>
      <c r="N145" s="8"/>
      <c r="O145" s="8"/>
      <c r="P145" s="8"/>
      <c r="Q145" s="8"/>
      <c r="R145" s="8"/>
      <c r="S145" s="8"/>
    </row>
    <row r="146" spans="1:20" ht="26.25" customHeight="1" x14ac:dyDescent="0.2">
      <c r="B146" s="8"/>
      <c r="C146" s="8"/>
      <c r="D146" s="8"/>
      <c r="E146" s="8"/>
      <c r="F146" s="8"/>
      <c r="G146" s="8"/>
      <c r="H146" s="17"/>
      <c r="I146" s="17"/>
      <c r="J146" s="17"/>
      <c r="M146" s="8"/>
      <c r="N146" s="8"/>
      <c r="O146" s="8"/>
      <c r="P146" s="8"/>
      <c r="Q146" s="8"/>
      <c r="R146" s="8"/>
      <c r="S146" s="8"/>
    </row>
    <row r="147" spans="1:20" hidden="1" x14ac:dyDescent="0.2"/>
    <row r="148" spans="1:20" hidden="1" x14ac:dyDescent="0.2">
      <c r="A148" s="164" t="s">
        <v>68</v>
      </c>
      <c r="B148" s="196"/>
      <c r="C148" s="196"/>
      <c r="D148" s="196"/>
      <c r="E148" s="196"/>
      <c r="F148" s="196"/>
      <c r="G148" s="196"/>
      <c r="H148" s="196"/>
      <c r="I148" s="196"/>
      <c r="J148" s="196"/>
      <c r="K148" s="196"/>
      <c r="L148" s="196"/>
      <c r="M148" s="196"/>
      <c r="N148" s="196"/>
      <c r="O148" s="196"/>
      <c r="P148" s="196"/>
      <c r="Q148" s="196"/>
      <c r="R148" s="196"/>
      <c r="S148" s="196"/>
      <c r="T148" s="196"/>
    </row>
    <row r="149" spans="1:20" hidden="1" x14ac:dyDescent="0.2">
      <c r="A149" s="164" t="s">
        <v>27</v>
      </c>
      <c r="B149" s="164" t="s">
        <v>26</v>
      </c>
      <c r="C149" s="164"/>
      <c r="D149" s="164"/>
      <c r="E149" s="164"/>
      <c r="F149" s="164"/>
      <c r="G149" s="164"/>
      <c r="H149" s="164"/>
      <c r="I149" s="164"/>
      <c r="J149" s="76" t="s">
        <v>40</v>
      </c>
      <c r="K149" s="76" t="s">
        <v>24</v>
      </c>
      <c r="L149" s="76"/>
      <c r="M149" s="76"/>
      <c r="N149" s="76" t="s">
        <v>41</v>
      </c>
      <c r="O149" s="76"/>
      <c r="P149" s="76"/>
      <c r="Q149" s="76" t="s">
        <v>23</v>
      </c>
      <c r="R149" s="76"/>
      <c r="S149" s="76"/>
      <c r="T149" s="76" t="s">
        <v>22</v>
      </c>
    </row>
    <row r="150" spans="1:20" hidden="1" x14ac:dyDescent="0.2">
      <c r="A150" s="164"/>
      <c r="B150" s="164"/>
      <c r="C150" s="164"/>
      <c r="D150" s="164"/>
      <c r="E150" s="164"/>
      <c r="F150" s="164"/>
      <c r="G150" s="164"/>
      <c r="H150" s="164"/>
      <c r="I150" s="164"/>
      <c r="J150" s="76"/>
      <c r="K150" s="29" t="s">
        <v>28</v>
      </c>
      <c r="L150" s="29" t="s">
        <v>29</v>
      </c>
      <c r="M150" s="29" t="s">
        <v>30</v>
      </c>
      <c r="N150" s="29" t="s">
        <v>34</v>
      </c>
      <c r="O150" s="29" t="s">
        <v>7</v>
      </c>
      <c r="P150" s="29" t="s">
        <v>31</v>
      </c>
      <c r="Q150" s="29" t="s">
        <v>32</v>
      </c>
      <c r="R150" s="29" t="s">
        <v>28</v>
      </c>
      <c r="S150" s="29" t="s">
        <v>33</v>
      </c>
      <c r="T150" s="76"/>
    </row>
    <row r="151" spans="1:20" ht="24.75" hidden="1" customHeight="1" x14ac:dyDescent="0.2">
      <c r="A151" s="32" t="str">
        <f>IF(ISNA(INDEX($A$37:$T$109,MATCH($B151,$B$37:$B$109,0),1)),"",INDEX($A$37:$T$109,MATCH($B151,$B$37:$B$109,0),1))</f>
        <v>LMX1101</v>
      </c>
      <c r="B151" s="197" t="s">
        <v>114</v>
      </c>
      <c r="C151" s="197"/>
      <c r="D151" s="197"/>
      <c r="E151" s="197"/>
      <c r="F151" s="197"/>
      <c r="G151" s="197"/>
      <c r="H151" s="197"/>
      <c r="I151" s="197"/>
      <c r="J151" s="20">
        <f>IF(ISNA(INDEX($A$37:$T$109,MATCH($B151,$B$37:$B$109,0),10)),"",INDEX($A$37:$T$109,MATCH($B151,$B$37:$B$109,0),10))</f>
        <v>7</v>
      </c>
      <c r="K151" s="20">
        <f>IF(ISNA(INDEX($A$37:$T$109,MATCH($B151,$B$37:$B$109,0),11)),"",INDEX($A$37:$T$109,MATCH($B151,$B$37:$B$109,0),11))</f>
        <v>1</v>
      </c>
      <c r="L151" s="20">
        <f>IF(ISNA(INDEX($A$37:$T$109,MATCH($B151,$B$37:$B$109,0),12)),"",INDEX($A$37:$T$109,MATCH($B151,$B$37:$B$109,0),12))</f>
        <v>2</v>
      </c>
      <c r="M151" s="20">
        <f>IF(ISNA(INDEX($A$37:$T$109,MATCH($B151,$B$37:$B$109,0),13)),"",INDEX($A$37:$T$109,MATCH($B151,$B$37:$B$109,0),13))</f>
        <v>0</v>
      </c>
      <c r="N151" s="20">
        <f>IF(ISNA(INDEX($A$37:$T$109,MATCH($B151,$B$37:$B$109,0),14)),"",INDEX($A$37:$T$109,MATCH($B151,$B$37:$B$109,0),14))</f>
        <v>3</v>
      </c>
      <c r="O151" s="20">
        <f>IF(ISNA(INDEX($A$37:$T$109,MATCH($B151,$B$37:$B$109,0),15)),"",INDEX($A$37:$T$109,MATCH($B151,$B$37:$B$109,0),15))</f>
        <v>10</v>
      </c>
      <c r="P151" s="20">
        <f>IF(ISNA(INDEX($A$37:$T$109,MATCH($B151,$B$37:$B$109,0),16)),"",INDEX($A$37:$T$109,MATCH($B151,$B$37:$B$109,0),16))</f>
        <v>13</v>
      </c>
      <c r="Q151" s="28">
        <f>IF(ISNA(INDEX($A$37:$T$109,MATCH($B151,$B$37:$B$109,0),17)),"",INDEX($A$37:$T$109,MATCH($B151,$B$37:$B$109,0),17))</f>
        <v>0</v>
      </c>
      <c r="R151" s="28" t="str">
        <f>IF(ISNA(INDEX($A$37:$T$109,MATCH($B151,$B$37:$B$109,0),18)),"",INDEX($A$37:$T$109,MATCH($B151,$B$37:$B$109,0),18))</f>
        <v>C</v>
      </c>
      <c r="S151" s="28">
        <f>IF(ISNA(INDEX($A$37:$T$109,MATCH($B151,$B$37:$B$109,0),19)),"",INDEX($A$37:$T$109,MATCH($B151,$B$37:$B$109,0),19))</f>
        <v>0</v>
      </c>
      <c r="T151" s="19" t="s">
        <v>39</v>
      </c>
    </row>
    <row r="152" spans="1:20" ht="26.25" hidden="1" customHeight="1" x14ac:dyDescent="0.2">
      <c r="A152" s="32" t="str">
        <f>IF(ISNA(INDEX($A$37:$T$109,MATCH($B152,$B$37:$B$109,0),1)),"",INDEX($A$37:$T$109,MATCH($B152,$B$37:$B$109,0),1))</f>
        <v>LMX1201</v>
      </c>
      <c r="B152" s="197" t="s">
        <v>115</v>
      </c>
      <c r="C152" s="197"/>
      <c r="D152" s="197"/>
      <c r="E152" s="197"/>
      <c r="F152" s="197"/>
      <c r="G152" s="197"/>
      <c r="H152" s="197"/>
      <c r="I152" s="197"/>
      <c r="J152" s="20">
        <f>IF(ISNA(INDEX($A$37:$T$109,MATCH($B152,$B$37:$B$109,0),10)),"",INDEX($A$37:$T$109,MATCH($B152,$B$37:$B$109,0),10))</f>
        <v>7</v>
      </c>
      <c r="K152" s="20">
        <f>IF(ISNA(INDEX($A$37:$T$109,MATCH($B152,$B$37:$B$109,0),11)),"",INDEX($A$37:$T$109,MATCH($B152,$B$37:$B$109,0),11))</f>
        <v>1</v>
      </c>
      <c r="L152" s="20">
        <f>IF(ISNA(INDEX($A$37:$T$109,MATCH($B152,$B$37:$B$109,0),12)),"",INDEX($A$37:$T$109,MATCH($B152,$B$37:$B$109,0),12))</f>
        <v>2</v>
      </c>
      <c r="M152" s="20">
        <f>IF(ISNA(INDEX($A$37:$T$109,MATCH($B152,$B$37:$B$109,0),13)),"",INDEX($A$37:$T$109,MATCH($B152,$B$37:$B$109,0),13))</f>
        <v>0</v>
      </c>
      <c r="N152" s="20">
        <f>IF(ISNA(INDEX($A$37:$T$109,MATCH($B152,$B$37:$B$109,0),14)),"",INDEX($A$37:$T$109,MATCH($B152,$B$37:$B$109,0),14))</f>
        <v>3</v>
      </c>
      <c r="O152" s="20">
        <f>IF(ISNA(INDEX($A$37:$T$109,MATCH($B152,$B$37:$B$109,0),15)),"",INDEX($A$37:$T$109,MATCH($B152,$B$37:$B$109,0),15))</f>
        <v>10</v>
      </c>
      <c r="P152" s="20">
        <f>IF(ISNA(INDEX($A$37:$T$109,MATCH($B152,$B$37:$B$109,0),16)),"",INDEX($A$37:$T$109,MATCH($B152,$B$37:$B$109,0),16))</f>
        <v>13</v>
      </c>
      <c r="Q152" s="28">
        <f>IF(ISNA(INDEX($A$37:$T$109,MATCH($B152,$B$37:$B$109,0),17)),"",INDEX($A$37:$T$109,MATCH($B152,$B$37:$B$109,0),17))</f>
        <v>0</v>
      </c>
      <c r="R152" s="28" t="str">
        <f>IF(ISNA(INDEX($A$37:$T$109,MATCH($B152,$B$37:$B$109,0),18)),"",INDEX($A$37:$T$109,MATCH($B152,$B$37:$B$109,0),18))</f>
        <v>C</v>
      </c>
      <c r="S152" s="28">
        <f>IF(ISNA(INDEX($A$37:$T$109,MATCH($B152,$B$37:$B$109,0),19)),"",INDEX($A$37:$T$109,MATCH($B152,$B$37:$B$109,0),19))</f>
        <v>0</v>
      </c>
      <c r="T152" s="19" t="s">
        <v>39</v>
      </c>
    </row>
    <row r="153" spans="1:20" ht="26.25" hidden="1" customHeight="1" x14ac:dyDescent="0.2">
      <c r="A153" s="32" t="str">
        <f>IF(ISNA(INDEX($A$37:$T$109,MATCH($B153,$B$37:$B$109,0),1)),"",INDEX($A$37:$T$109,MATCH($B153,$B$37:$B$109,0),1))</f>
        <v>LMX2101</v>
      </c>
      <c r="B153" s="197" t="s">
        <v>122</v>
      </c>
      <c r="C153" s="197"/>
      <c r="D153" s="197"/>
      <c r="E153" s="197"/>
      <c r="F153" s="197"/>
      <c r="G153" s="197"/>
      <c r="H153" s="197"/>
      <c r="I153" s="197"/>
      <c r="J153" s="20">
        <f>IF(ISNA(INDEX($A$37:$T$109,MATCH($B153,$B$37:$B$109,0),10)),"",INDEX($A$37:$T$109,MATCH($B153,$B$37:$B$109,0),10))</f>
        <v>7</v>
      </c>
      <c r="K153" s="20">
        <f>IF(ISNA(INDEX($A$37:$T$109,MATCH($B153,$B$37:$B$109,0),11)),"",INDEX($A$37:$T$109,MATCH($B153,$B$37:$B$109,0),11))</f>
        <v>1</v>
      </c>
      <c r="L153" s="20">
        <f>IF(ISNA(INDEX($A$37:$T$109,MATCH($B153,$B$37:$B$109,0),12)),"",INDEX($A$37:$T$109,MATCH($B153,$B$37:$B$109,0),12))</f>
        <v>2</v>
      </c>
      <c r="M153" s="20">
        <f>IF(ISNA(INDEX($A$37:$T$109,MATCH($B153,$B$37:$B$109,0),13)),"",INDEX($A$37:$T$109,MATCH($B153,$B$37:$B$109,0),13))</f>
        <v>0</v>
      </c>
      <c r="N153" s="20">
        <f>IF(ISNA(INDEX($A$37:$T$109,MATCH($B153,$B$37:$B$109,0),14)),"",INDEX($A$37:$T$109,MATCH($B153,$B$37:$B$109,0),14))</f>
        <v>3</v>
      </c>
      <c r="O153" s="20">
        <f>IF(ISNA(INDEX($A$37:$T$109,MATCH($B153,$B$37:$B$109,0),15)),"",INDEX($A$37:$T$109,MATCH($B153,$B$37:$B$109,0),15))</f>
        <v>10</v>
      </c>
      <c r="P153" s="20">
        <f>IF(ISNA(INDEX($A$37:$T$109,MATCH($B153,$B$37:$B$109,0),16)),"",INDEX($A$37:$T$109,MATCH($B153,$B$37:$B$109,0),16))</f>
        <v>13</v>
      </c>
      <c r="Q153" s="28">
        <f>IF(ISNA(INDEX($A$37:$T$109,MATCH($B153,$B$37:$B$109,0),17)),"",INDEX($A$37:$T$109,MATCH($B153,$B$37:$B$109,0),17))</f>
        <v>0</v>
      </c>
      <c r="R153" s="28" t="str">
        <f>IF(ISNA(INDEX($A$37:$T$109,MATCH($B153,$B$37:$B$109,0),18)),"",INDEX($A$37:$T$109,MATCH($B153,$B$37:$B$109,0),18))</f>
        <v>C</v>
      </c>
      <c r="S153" s="28">
        <f>IF(ISNA(INDEX($A$37:$T$109,MATCH($B153,$B$37:$B$109,0),19)),"",INDEX($A$37:$T$109,MATCH($B153,$B$37:$B$109,0),19))</f>
        <v>0</v>
      </c>
      <c r="T153" s="19" t="s">
        <v>39</v>
      </c>
    </row>
    <row r="154" spans="1:20" hidden="1" x14ac:dyDescent="0.2">
      <c r="A154" s="32" t="str">
        <f>IF(ISNA(INDEX($A$37:$T$109,MATCH($B154,$B$37:$B$109,0),1)),"",INDEX($A$37:$T$109,MATCH($B154,$B$37:$B$109,0),1))</f>
        <v>LMR2226</v>
      </c>
      <c r="B154" s="77" t="s">
        <v>127</v>
      </c>
      <c r="C154" s="77"/>
      <c r="D154" s="77"/>
      <c r="E154" s="77"/>
      <c r="F154" s="77"/>
      <c r="G154" s="77"/>
      <c r="H154" s="77"/>
      <c r="I154" s="77"/>
      <c r="J154" s="20">
        <f>IF(ISNA(INDEX($A$37:$T$109,MATCH($B154,$B$37:$B$109,0),10)),"",INDEX($A$37:$T$109,MATCH($B154,$B$37:$B$109,0),10))</f>
        <v>7</v>
      </c>
      <c r="K154" s="20">
        <f>IF(ISNA(INDEX($A$37:$T$109,MATCH($B154,$B$37:$B$109,0),11)),"",INDEX($A$37:$T$109,MATCH($B154,$B$37:$B$109,0),11))</f>
        <v>0</v>
      </c>
      <c r="L154" s="20">
        <f>IF(ISNA(INDEX($A$37:$T$109,MATCH($B154,$B$37:$B$109,0),12)),"",INDEX($A$37:$T$109,MATCH($B154,$B$37:$B$109,0),12))</f>
        <v>0</v>
      </c>
      <c r="M154" s="20">
        <f>IF(ISNA(INDEX($A$37:$T$109,MATCH($B154,$B$37:$B$109,0),13)),"",INDEX($A$37:$T$109,MATCH($B154,$B$37:$B$109,0),13))</f>
        <v>5</v>
      </c>
      <c r="N154" s="20">
        <f>IF(ISNA(INDEX($A$37:$T$109,MATCH($B154,$B$37:$B$109,0),14)),"",INDEX($A$37:$T$109,MATCH($B154,$B$37:$B$109,0),14))</f>
        <v>5</v>
      </c>
      <c r="O154" s="20">
        <f>IF(ISNA(INDEX($A$37:$T$109,MATCH($B154,$B$37:$B$109,0),15)),"",INDEX($A$37:$T$109,MATCH($B154,$B$37:$B$109,0),15))</f>
        <v>8</v>
      </c>
      <c r="P154" s="20">
        <f>IF(ISNA(INDEX($A$37:$T$109,MATCH($B154,$B$37:$B$109,0),16)),"",INDEX($A$37:$T$109,MATCH($B154,$B$37:$B$109,0),16))</f>
        <v>13</v>
      </c>
      <c r="Q154" s="28">
        <f>IF(ISNA(INDEX($A$37:$T$109,MATCH($B154,$B$37:$B$109,0),17)),"",INDEX($A$37:$T$109,MATCH($B154,$B$37:$B$109,0),17))</f>
        <v>0</v>
      </c>
      <c r="R154" s="28">
        <f>IF(ISNA(INDEX($A$37:$T$109,MATCH($B154,$B$37:$B$109,0),18)),"",INDEX($A$37:$T$109,MATCH($B154,$B$37:$B$109,0),18))</f>
        <v>0</v>
      </c>
      <c r="S154" s="28" t="str">
        <f>IF(ISNA(INDEX($A$37:$T$109,MATCH($B154,$B$37:$B$109,0),19)),"",INDEX($A$37:$T$109,MATCH($B154,$B$37:$B$109,0),19))</f>
        <v>VP</v>
      </c>
      <c r="T154" s="19" t="s">
        <v>39</v>
      </c>
    </row>
    <row r="155" spans="1:20" ht="18.75" hidden="1" customHeight="1" x14ac:dyDescent="0.2">
      <c r="A155" s="73" t="s">
        <v>83</v>
      </c>
      <c r="B155" s="74"/>
      <c r="C155" s="74"/>
      <c r="D155" s="74"/>
      <c r="E155" s="74"/>
      <c r="F155" s="74"/>
      <c r="G155" s="74"/>
      <c r="H155" s="74"/>
      <c r="I155" s="75"/>
      <c r="J155" s="39">
        <f t="shared" ref="J155:P155" si="62">SUM(J151:J154)</f>
        <v>28</v>
      </c>
      <c r="K155" s="39">
        <f t="shared" si="62"/>
        <v>3</v>
      </c>
      <c r="L155" s="39">
        <f t="shared" si="62"/>
        <v>6</v>
      </c>
      <c r="M155" s="39">
        <f t="shared" si="62"/>
        <v>5</v>
      </c>
      <c r="N155" s="39">
        <f t="shared" si="62"/>
        <v>14</v>
      </c>
      <c r="O155" s="39">
        <f t="shared" si="62"/>
        <v>38</v>
      </c>
      <c r="P155" s="39">
        <f t="shared" si="62"/>
        <v>52</v>
      </c>
      <c r="Q155" s="40">
        <f>COUNTIF(Q151:Q154,"E")</f>
        <v>0</v>
      </c>
      <c r="R155" s="40">
        <f>COUNTIF(R151:R154,"C")</f>
        <v>3</v>
      </c>
      <c r="S155" s="40">
        <f>COUNTIF(S151:S154,"VP")</f>
        <v>1</v>
      </c>
      <c r="T155" s="41"/>
    </row>
    <row r="156" spans="1:20" ht="8.25" hidden="1" customHeight="1" x14ac:dyDescent="0.2">
      <c r="A156" s="190" t="s">
        <v>48</v>
      </c>
      <c r="B156" s="191"/>
      <c r="C156" s="191"/>
      <c r="D156" s="191"/>
      <c r="E156" s="191"/>
      <c r="F156" s="191"/>
      <c r="G156" s="191"/>
      <c r="H156" s="191"/>
      <c r="I156" s="191"/>
      <c r="J156" s="192"/>
      <c r="K156" s="39">
        <f>K155*14</f>
        <v>42</v>
      </c>
      <c r="L156" s="39">
        <f>L155*14</f>
        <v>84</v>
      </c>
      <c r="M156" s="39">
        <f t="shared" ref="M156:P156" si="63">M155*14</f>
        <v>70</v>
      </c>
      <c r="N156" s="39">
        <f t="shared" si="63"/>
        <v>196</v>
      </c>
      <c r="O156" s="39">
        <f t="shared" si="63"/>
        <v>532</v>
      </c>
      <c r="P156" s="39">
        <f t="shared" si="63"/>
        <v>728</v>
      </c>
      <c r="Q156" s="178"/>
      <c r="R156" s="179"/>
      <c r="S156" s="179"/>
      <c r="T156" s="180"/>
    </row>
    <row r="157" spans="1:20" hidden="1" x14ac:dyDescent="0.2">
      <c r="A157" s="193"/>
      <c r="B157" s="194"/>
      <c r="C157" s="194"/>
      <c r="D157" s="194"/>
      <c r="E157" s="194"/>
      <c r="F157" s="194"/>
      <c r="G157" s="194"/>
      <c r="H157" s="194"/>
      <c r="I157" s="194"/>
      <c r="J157" s="195"/>
      <c r="K157" s="187">
        <f>SUM(K156:M156)</f>
        <v>196</v>
      </c>
      <c r="L157" s="188"/>
      <c r="M157" s="189"/>
      <c r="N157" s="184">
        <f>SUM(N156:O156)</f>
        <v>728</v>
      </c>
      <c r="O157" s="185"/>
      <c r="P157" s="186"/>
      <c r="Q157" s="181"/>
      <c r="R157" s="182"/>
      <c r="S157" s="182"/>
      <c r="T157" s="183"/>
    </row>
    <row r="158" spans="1:20" hidden="1" x14ac:dyDescent="0.2"/>
    <row r="159" spans="1:20" hidden="1" x14ac:dyDescent="0.2">
      <c r="B159" s="8"/>
      <c r="C159" s="8"/>
      <c r="D159" s="8"/>
      <c r="E159" s="8"/>
      <c r="F159" s="8"/>
      <c r="G159" s="8"/>
      <c r="H159" s="17"/>
      <c r="I159" s="17"/>
      <c r="J159" s="17"/>
      <c r="M159" s="8"/>
      <c r="N159" s="8"/>
      <c r="O159" s="8"/>
      <c r="P159" s="8"/>
      <c r="Q159" s="8"/>
      <c r="R159" s="8"/>
      <c r="S159" s="8"/>
    </row>
    <row r="161" spans="1:34" x14ac:dyDescent="0.2">
      <c r="A161" s="139" t="s">
        <v>58</v>
      </c>
      <c r="B161" s="139"/>
    </row>
    <row r="162" spans="1:34" x14ac:dyDescent="0.2">
      <c r="A162" s="205" t="s">
        <v>27</v>
      </c>
      <c r="B162" s="198" t="s">
        <v>50</v>
      </c>
      <c r="C162" s="207"/>
      <c r="D162" s="207"/>
      <c r="E162" s="207"/>
      <c r="F162" s="207"/>
      <c r="G162" s="199"/>
      <c r="H162" s="198" t="s">
        <v>53</v>
      </c>
      <c r="I162" s="199"/>
      <c r="J162" s="202" t="s">
        <v>54</v>
      </c>
      <c r="K162" s="203"/>
      <c r="L162" s="203"/>
      <c r="M162" s="203"/>
      <c r="N162" s="203"/>
      <c r="O162" s="204"/>
      <c r="P162" s="198" t="s">
        <v>47</v>
      </c>
      <c r="Q162" s="199"/>
      <c r="R162" s="202" t="s">
        <v>55</v>
      </c>
      <c r="S162" s="203"/>
      <c r="T162" s="204"/>
      <c r="U162" s="232" t="str">
        <f>IF(N165=P107,"Corect","Nu corespunde cu tabelul de opționale")</f>
        <v>Corect</v>
      </c>
      <c r="V162" s="233"/>
      <c r="W162" s="233"/>
      <c r="X162" s="233"/>
    </row>
    <row r="163" spans="1:34" x14ac:dyDescent="0.2">
      <c r="A163" s="206"/>
      <c r="B163" s="200"/>
      <c r="C163" s="208"/>
      <c r="D163" s="208"/>
      <c r="E163" s="208"/>
      <c r="F163" s="208"/>
      <c r="G163" s="201"/>
      <c r="H163" s="200"/>
      <c r="I163" s="201"/>
      <c r="J163" s="202" t="s">
        <v>34</v>
      </c>
      <c r="K163" s="204"/>
      <c r="L163" s="202" t="s">
        <v>7</v>
      </c>
      <c r="M163" s="204"/>
      <c r="N163" s="202" t="s">
        <v>31</v>
      </c>
      <c r="O163" s="204"/>
      <c r="P163" s="200"/>
      <c r="Q163" s="201"/>
      <c r="R163" s="38" t="s">
        <v>56</v>
      </c>
      <c r="S163" s="202" t="s">
        <v>57</v>
      </c>
      <c r="T163" s="204"/>
    </row>
    <row r="164" spans="1:34" s="46" customFormat="1" x14ac:dyDescent="0.2">
      <c r="A164" s="38">
        <v>1</v>
      </c>
      <c r="B164" s="202" t="s">
        <v>51</v>
      </c>
      <c r="C164" s="203"/>
      <c r="D164" s="203"/>
      <c r="E164" s="203"/>
      <c r="F164" s="203"/>
      <c r="G164" s="204"/>
      <c r="H164" s="213">
        <f>J164</f>
        <v>658</v>
      </c>
      <c r="I164" s="213"/>
      <c r="J164" s="214">
        <f>SUM(N44,N53,N64,N73)*14-J165</f>
        <v>658</v>
      </c>
      <c r="K164" s="215"/>
      <c r="L164" s="214">
        <f>SUM(O44,O53,O64,O73)*14-L165</f>
        <v>1876</v>
      </c>
      <c r="M164" s="215"/>
      <c r="N164" s="216">
        <f>SUM(P44,P53,P64,P73)*14-N165</f>
        <v>2534</v>
      </c>
      <c r="O164" s="217"/>
      <c r="P164" s="218">
        <f>H164/H166</f>
        <v>0.8392857142857143</v>
      </c>
      <c r="Q164" s="219"/>
      <c r="R164" s="47">
        <f>SUM(J44,J53)-R165</f>
        <v>46</v>
      </c>
      <c r="S164" s="220">
        <f>SUM(J64,J73)-S165</f>
        <v>53</v>
      </c>
      <c r="T164" s="221"/>
      <c r="U164" s="44"/>
    </row>
    <row r="165" spans="1:34" x14ac:dyDescent="0.2">
      <c r="A165" s="38">
        <v>2</v>
      </c>
      <c r="B165" s="202" t="s">
        <v>52</v>
      </c>
      <c r="C165" s="203"/>
      <c r="D165" s="203"/>
      <c r="E165" s="203"/>
      <c r="F165" s="203"/>
      <c r="G165" s="204"/>
      <c r="H165" s="222">
        <f>J165</f>
        <v>126</v>
      </c>
      <c r="I165" s="213"/>
      <c r="J165" s="223">
        <f>N107</f>
        <v>126</v>
      </c>
      <c r="K165" s="224"/>
      <c r="L165" s="223">
        <f>O107</f>
        <v>420</v>
      </c>
      <c r="M165" s="224"/>
      <c r="N165" s="225">
        <f>P107</f>
        <v>546</v>
      </c>
      <c r="O165" s="217"/>
      <c r="P165" s="218">
        <f>H165/H166</f>
        <v>0.16071428571428573</v>
      </c>
      <c r="Q165" s="219"/>
      <c r="R165" s="18">
        <v>14</v>
      </c>
      <c r="S165" s="226">
        <v>7</v>
      </c>
      <c r="T165" s="227"/>
      <c r="U165" s="248"/>
      <c r="V165" s="249"/>
      <c r="W165" s="249"/>
      <c r="X165" s="249"/>
      <c r="Y165" s="249"/>
      <c r="Z165" s="249"/>
      <c r="AA165" s="249"/>
      <c r="AB165" s="249"/>
    </row>
    <row r="166" spans="1:34" x14ac:dyDescent="0.2">
      <c r="A166" s="202" t="s">
        <v>25</v>
      </c>
      <c r="B166" s="203"/>
      <c r="C166" s="203"/>
      <c r="D166" s="203"/>
      <c r="E166" s="203"/>
      <c r="F166" s="203"/>
      <c r="G166" s="204"/>
      <c r="H166" s="76">
        <f>J166</f>
        <v>784</v>
      </c>
      <c r="I166" s="76"/>
      <c r="J166" s="76">
        <f>SUM(J164:K165)</f>
        <v>784</v>
      </c>
      <c r="K166" s="76"/>
      <c r="L166" s="116">
        <f>SUM(L164:M165)</f>
        <v>2296</v>
      </c>
      <c r="M166" s="118"/>
      <c r="N166" s="116">
        <f>SUM(N164:O165)</f>
        <v>3080</v>
      </c>
      <c r="O166" s="118"/>
      <c r="P166" s="209">
        <f>SUM(P164:Q165)</f>
        <v>1</v>
      </c>
      <c r="Q166" s="210"/>
      <c r="R166" s="48">
        <f>SUM(R164:R165)</f>
        <v>60</v>
      </c>
      <c r="S166" s="211">
        <f>SUM(S164:T165)</f>
        <v>60</v>
      </c>
      <c r="T166" s="212"/>
      <c r="U166" s="249"/>
      <c r="V166" s="249"/>
      <c r="W166" s="249"/>
      <c r="X166" s="249"/>
      <c r="Y166" s="249"/>
      <c r="Z166" s="249"/>
      <c r="AA166" s="249"/>
      <c r="AB166" s="249"/>
    </row>
    <row r="167" spans="1:34" x14ac:dyDescent="0.2">
      <c r="A167" s="46"/>
      <c r="B167" s="46"/>
      <c r="C167" s="46"/>
      <c r="D167" s="46"/>
      <c r="E167" s="46"/>
      <c r="F167" s="46"/>
      <c r="G167" s="46"/>
      <c r="H167" s="46"/>
      <c r="I167" s="46"/>
      <c r="J167" s="46"/>
      <c r="K167" s="46"/>
      <c r="L167" s="46"/>
      <c r="M167" s="46"/>
      <c r="N167" s="46"/>
      <c r="O167" s="46"/>
      <c r="P167" s="46"/>
      <c r="Q167" s="46"/>
      <c r="R167" s="46"/>
      <c r="S167" s="46"/>
      <c r="T167" s="46"/>
      <c r="U167" s="228"/>
      <c r="V167" s="229"/>
      <c r="W167" s="229"/>
      <c r="X167" s="229"/>
      <c r="Y167" s="229"/>
      <c r="Z167" s="229"/>
      <c r="AA167" s="229"/>
      <c r="AB167" s="229"/>
      <c r="AC167" s="229"/>
      <c r="AD167" s="229"/>
      <c r="AE167" s="229"/>
      <c r="AF167" s="229"/>
      <c r="AG167" s="229"/>
      <c r="AH167" s="229"/>
    </row>
    <row r="168" spans="1:34" x14ac:dyDescent="0.2">
      <c r="U168" s="229"/>
      <c r="V168" s="229"/>
      <c r="W168" s="229"/>
      <c r="X168" s="229"/>
      <c r="Y168" s="229"/>
      <c r="Z168" s="229"/>
      <c r="AA168" s="229"/>
      <c r="AB168" s="229"/>
      <c r="AC168" s="229"/>
      <c r="AD168" s="229"/>
      <c r="AE168" s="229"/>
      <c r="AF168" s="229"/>
      <c r="AG168" s="229"/>
      <c r="AH168" s="229"/>
    </row>
    <row r="169" spans="1:34" x14ac:dyDescent="0.2">
      <c r="U169" s="135"/>
      <c r="V169" s="135"/>
      <c r="W169" s="135"/>
      <c r="X169" s="135"/>
      <c r="Y169" s="135"/>
      <c r="Z169" s="135"/>
      <c r="AA169" s="135"/>
      <c r="AB169" s="135"/>
      <c r="AC169" s="135"/>
      <c r="AD169" s="135"/>
      <c r="AE169" s="135"/>
      <c r="AF169" s="135"/>
      <c r="AG169" s="135"/>
      <c r="AH169" s="135"/>
    </row>
    <row r="170" spans="1:34" x14ac:dyDescent="0.2">
      <c r="U170" s="135"/>
      <c r="V170" s="135"/>
      <c r="W170" s="135"/>
      <c r="X170" s="135"/>
      <c r="Y170" s="135"/>
      <c r="Z170" s="135"/>
      <c r="AA170" s="135"/>
      <c r="AB170" s="135"/>
      <c r="AC170" s="135"/>
      <c r="AD170" s="135"/>
      <c r="AE170" s="135"/>
      <c r="AF170" s="135"/>
      <c r="AG170" s="135"/>
      <c r="AH170" s="135"/>
    </row>
  </sheetData>
  <sheetProtection formatCells="0" formatRows="0" insertRows="0"/>
  <mergeCells count="249">
    <mergeCell ref="U167:AH168"/>
    <mergeCell ref="U169:AA170"/>
    <mergeCell ref="AB169:AH170"/>
    <mergeCell ref="U73:W73"/>
    <mergeCell ref="U162:X162"/>
    <mergeCell ref="U3:X3"/>
    <mergeCell ref="U4:X4"/>
    <mergeCell ref="U5:X5"/>
    <mergeCell ref="U6:X6"/>
    <mergeCell ref="U28:V28"/>
    <mergeCell ref="U29:V29"/>
    <mergeCell ref="U44:W44"/>
    <mergeCell ref="U53:W53"/>
    <mergeCell ref="U64:W64"/>
    <mergeCell ref="U17:Z19"/>
    <mergeCell ref="U82:Y86"/>
    <mergeCell ref="U88:Y95"/>
    <mergeCell ref="U11:Z14"/>
    <mergeCell ref="U22:AA25"/>
    <mergeCell ref="U165:AB166"/>
    <mergeCell ref="N166:O166"/>
    <mergeCell ref="P166:Q166"/>
    <mergeCell ref="S166:T166"/>
    <mergeCell ref="B164:G164"/>
    <mergeCell ref="H164:I164"/>
    <mergeCell ref="J164:K164"/>
    <mergeCell ref="L164:M164"/>
    <mergeCell ref="N164:O164"/>
    <mergeCell ref="P164:Q164"/>
    <mergeCell ref="S164:T164"/>
    <mergeCell ref="B165:G165"/>
    <mergeCell ref="H165:I165"/>
    <mergeCell ref="J165:K165"/>
    <mergeCell ref="L165:M165"/>
    <mergeCell ref="N165:O165"/>
    <mergeCell ref="P165:Q165"/>
    <mergeCell ref="S165:T165"/>
    <mergeCell ref="A166:G166"/>
    <mergeCell ref="H166:I166"/>
    <mergeCell ref="J166:K166"/>
    <mergeCell ref="L166:M166"/>
    <mergeCell ref="P162:Q163"/>
    <mergeCell ref="R162:T162"/>
    <mergeCell ref="J163:K163"/>
    <mergeCell ref="L163:M163"/>
    <mergeCell ref="N163:O163"/>
    <mergeCell ref="S163:T163"/>
    <mergeCell ref="A161:B161"/>
    <mergeCell ref="A162:A163"/>
    <mergeCell ref="B162:G163"/>
    <mergeCell ref="H162:I163"/>
    <mergeCell ref="J162:O162"/>
    <mergeCell ref="A156:J157"/>
    <mergeCell ref="Q156:T157"/>
    <mergeCell ref="A155:I155"/>
    <mergeCell ref="K157:M157"/>
    <mergeCell ref="N157:P157"/>
    <mergeCell ref="B154:I154"/>
    <mergeCell ref="B151:I151"/>
    <mergeCell ref="B152:I152"/>
    <mergeCell ref="B153:I153"/>
    <mergeCell ref="A142:J143"/>
    <mergeCell ref="A149:A150"/>
    <mergeCell ref="A148:T148"/>
    <mergeCell ref="J149:J150"/>
    <mergeCell ref="K149:M149"/>
    <mergeCell ref="N149:P149"/>
    <mergeCell ref="Q142:T143"/>
    <mergeCell ref="K143:M143"/>
    <mergeCell ref="N143:P143"/>
    <mergeCell ref="B149:I150"/>
    <mergeCell ref="Q149:S149"/>
    <mergeCell ref="T149:T150"/>
    <mergeCell ref="B140:I140"/>
    <mergeCell ref="B135:I135"/>
    <mergeCell ref="A131:A132"/>
    <mergeCell ref="B131:I132"/>
    <mergeCell ref="J131:J132"/>
    <mergeCell ref="K131:M131"/>
    <mergeCell ref="B84:I84"/>
    <mergeCell ref="B92:I92"/>
    <mergeCell ref="B101:I101"/>
    <mergeCell ref="A130:T130"/>
    <mergeCell ref="B133:I133"/>
    <mergeCell ref="B139:I139"/>
    <mergeCell ref="B122:I122"/>
    <mergeCell ref="T131:T132"/>
    <mergeCell ref="N131:P131"/>
    <mergeCell ref="Q124:T125"/>
    <mergeCell ref="N125:P125"/>
    <mergeCell ref="K125:M125"/>
    <mergeCell ref="A123:I123"/>
    <mergeCell ref="A124:J125"/>
    <mergeCell ref="B116:I116"/>
    <mergeCell ref="B88:I88"/>
    <mergeCell ref="B95:I95"/>
    <mergeCell ref="B105:I105"/>
    <mergeCell ref="B104:I104"/>
    <mergeCell ref="A81:T81"/>
    <mergeCell ref="A89:T89"/>
    <mergeCell ref="B82:I82"/>
    <mergeCell ref="J79:J80"/>
    <mergeCell ref="A79:A80"/>
    <mergeCell ref="A113:A114"/>
    <mergeCell ref="B113:I114"/>
    <mergeCell ref="K108:M108"/>
    <mergeCell ref="N108:P108"/>
    <mergeCell ref="Q107:T108"/>
    <mergeCell ref="K113:M113"/>
    <mergeCell ref="N113:P113"/>
    <mergeCell ref="J113:J114"/>
    <mergeCell ref="Q113:S113"/>
    <mergeCell ref="A112:T112"/>
    <mergeCell ref="A111:T111"/>
    <mergeCell ref="A1:K1"/>
    <mergeCell ref="A3:K3"/>
    <mergeCell ref="K47:M47"/>
    <mergeCell ref="M19:T19"/>
    <mergeCell ref="M1:T1"/>
    <mergeCell ref="M14:T14"/>
    <mergeCell ref="A4:K5"/>
    <mergeCell ref="A35:T35"/>
    <mergeCell ref="A19:K19"/>
    <mergeCell ref="A17:K17"/>
    <mergeCell ref="M3:N3"/>
    <mergeCell ref="M5:N5"/>
    <mergeCell ref="D26:F26"/>
    <mergeCell ref="A18:K18"/>
    <mergeCell ref="N47:P47"/>
    <mergeCell ref="Q47:S47"/>
    <mergeCell ref="B42:I42"/>
    <mergeCell ref="B40:I40"/>
    <mergeCell ref="B41:I41"/>
    <mergeCell ref="B44:I44"/>
    <mergeCell ref="M17:T17"/>
    <mergeCell ref="M18:T18"/>
    <mergeCell ref="M13:T13"/>
    <mergeCell ref="M16:T16"/>
    <mergeCell ref="A12:K12"/>
    <mergeCell ref="M15:T15"/>
    <mergeCell ref="A38:A39"/>
    <mergeCell ref="A2:K2"/>
    <mergeCell ref="A6:K6"/>
    <mergeCell ref="O5:Q5"/>
    <mergeCell ref="O6:Q6"/>
    <mergeCell ref="O3:Q3"/>
    <mergeCell ref="O4:Q4"/>
    <mergeCell ref="M4:N4"/>
    <mergeCell ref="A10:K10"/>
    <mergeCell ref="M6:N6"/>
    <mergeCell ref="A7:K7"/>
    <mergeCell ref="A8:K8"/>
    <mergeCell ref="A9:K9"/>
    <mergeCell ref="R3:T3"/>
    <mergeCell ref="R4:T4"/>
    <mergeCell ref="R5:T5"/>
    <mergeCell ref="B38:I39"/>
    <mergeCell ref="A46:T46"/>
    <mergeCell ref="J47:J48"/>
    <mergeCell ref="R6:T6"/>
    <mergeCell ref="M8:T11"/>
    <mergeCell ref="A15:K15"/>
    <mergeCell ref="J38:J39"/>
    <mergeCell ref="A37:T37"/>
    <mergeCell ref="M25:T31"/>
    <mergeCell ref="A20:K23"/>
    <mergeCell ref="M21:T23"/>
    <mergeCell ref="I26:K26"/>
    <mergeCell ref="B26:C26"/>
    <mergeCell ref="H26:H27"/>
    <mergeCell ref="A25:G25"/>
    <mergeCell ref="G26:G27"/>
    <mergeCell ref="A13:K13"/>
    <mergeCell ref="A14:K14"/>
    <mergeCell ref="A16:K16"/>
    <mergeCell ref="T38:T39"/>
    <mergeCell ref="N38:P38"/>
    <mergeCell ref="K38:M38"/>
    <mergeCell ref="Q38:S38"/>
    <mergeCell ref="B43:I43"/>
    <mergeCell ref="A11:K11"/>
    <mergeCell ref="B99:I99"/>
    <mergeCell ref="B100:I100"/>
    <mergeCell ref="B98:I98"/>
    <mergeCell ref="A97:T97"/>
    <mergeCell ref="B90:I90"/>
    <mergeCell ref="B96:I96"/>
    <mergeCell ref="B102:I102"/>
    <mergeCell ref="Q67:S67"/>
    <mergeCell ref="K79:M79"/>
    <mergeCell ref="N79:P79"/>
    <mergeCell ref="B73:I73"/>
    <mergeCell ref="B94:I94"/>
    <mergeCell ref="B86:I86"/>
    <mergeCell ref="B93:I93"/>
    <mergeCell ref="B85:I85"/>
    <mergeCell ref="B91:I91"/>
    <mergeCell ref="B87:I87"/>
    <mergeCell ref="Q79:S79"/>
    <mergeCell ref="A78:T78"/>
    <mergeCell ref="B83:I83"/>
    <mergeCell ref="T79:T80"/>
    <mergeCell ref="B79:I80"/>
    <mergeCell ref="J67:J68"/>
    <mergeCell ref="K67:M67"/>
    <mergeCell ref="N67:P67"/>
    <mergeCell ref="B47:I48"/>
    <mergeCell ref="A47:A48"/>
    <mergeCell ref="B53:I53"/>
    <mergeCell ref="B51:I51"/>
    <mergeCell ref="B52:I52"/>
    <mergeCell ref="B49:I49"/>
    <mergeCell ref="B50:I50"/>
    <mergeCell ref="B61:I61"/>
    <mergeCell ref="A57:T57"/>
    <mergeCell ref="J58:J59"/>
    <mergeCell ref="K58:M58"/>
    <mergeCell ref="T47:T48"/>
    <mergeCell ref="A58:A59"/>
    <mergeCell ref="T67:T68"/>
    <mergeCell ref="B64:I64"/>
    <mergeCell ref="B67:I68"/>
    <mergeCell ref="B62:I62"/>
    <mergeCell ref="B63:I63"/>
    <mergeCell ref="A67:A68"/>
    <mergeCell ref="A141:I141"/>
    <mergeCell ref="Q131:S131"/>
    <mergeCell ref="B134:I134"/>
    <mergeCell ref="B136:I136"/>
    <mergeCell ref="B137:I137"/>
    <mergeCell ref="B138:I138"/>
    <mergeCell ref="N58:P58"/>
    <mergeCell ref="Q58:S58"/>
    <mergeCell ref="T58:T59"/>
    <mergeCell ref="B69:I69"/>
    <mergeCell ref="B70:I70"/>
    <mergeCell ref="B71:I71"/>
    <mergeCell ref="B72:I72"/>
    <mergeCell ref="B118:I118"/>
    <mergeCell ref="B119:I119"/>
    <mergeCell ref="B103:I103"/>
    <mergeCell ref="B117:I117"/>
    <mergeCell ref="B115:I115"/>
    <mergeCell ref="T113:T114"/>
    <mergeCell ref="A106:I106"/>
    <mergeCell ref="A107:J108"/>
    <mergeCell ref="B58:I59"/>
    <mergeCell ref="B60:I60"/>
    <mergeCell ref="A66:T66"/>
  </mergeCells>
  <phoneticPr fontId="6" type="noConversion"/>
  <conditionalFormatting sqref="U3:U6 U28:U29 U162">
    <cfRule type="cellIs" dxfId="23" priority="47" operator="equal">
      <formula>"E bine"</formula>
    </cfRule>
  </conditionalFormatting>
  <conditionalFormatting sqref="U3:U6 U28:U29 U162">
    <cfRule type="cellIs" dxfId="22" priority="46" operator="equal">
      <formula>"NU e bine"</formula>
    </cfRule>
  </conditionalFormatting>
  <conditionalFormatting sqref="U3:V6 U28:V29">
    <cfRule type="cellIs" dxfId="21" priority="39" operator="equal">
      <formula>"Suma trebuie să fie 52"</formula>
    </cfRule>
    <cfRule type="cellIs" dxfId="20" priority="40" operator="equal">
      <formula>"Corect"</formula>
    </cfRule>
    <cfRule type="cellIs" dxfId="19" priority="41" operator="equal">
      <formula>SUM($B$28:$J$28)</formula>
    </cfRule>
    <cfRule type="cellIs" dxfId="18" priority="42" operator="lessThan">
      <formula>"(SUM(B28:K28)=52"</formula>
    </cfRule>
    <cfRule type="cellIs" dxfId="17" priority="43" operator="equal">
      <formula>52</formula>
    </cfRule>
    <cfRule type="cellIs" dxfId="16" priority="44" operator="equal">
      <formula>$K$28</formula>
    </cfRule>
    <cfRule type="cellIs" dxfId="15" priority="45" operator="equal">
      <formula>$B$28:$K$28=52</formula>
    </cfRule>
  </conditionalFormatting>
  <conditionalFormatting sqref="U3:V6 U28:V29 U162:V162">
    <cfRule type="cellIs" dxfId="14" priority="37" operator="equal">
      <formula>"Suma trebuie să fie 52"</formula>
    </cfRule>
    <cfRule type="cellIs" dxfId="13" priority="38" operator="equal">
      <formula>"Corect"</formula>
    </cfRule>
  </conditionalFormatting>
  <conditionalFormatting sqref="U3:X6">
    <cfRule type="cellIs" dxfId="12" priority="36" operator="equal">
      <formula>"Trebuie alocate cel puțin 20 de ore pe săptămână"</formula>
    </cfRule>
  </conditionalFormatting>
  <conditionalFormatting sqref="U28:V29 U162:X162">
    <cfRule type="cellIs" dxfId="11" priority="24" operator="equal">
      <formula>"Corect"</formula>
    </cfRule>
  </conditionalFormatting>
  <conditionalFormatting sqref="U28:V28">
    <cfRule type="cellIs" dxfId="10" priority="23" operator="equal">
      <formula>"Correct"</formula>
    </cfRule>
  </conditionalFormatting>
  <conditionalFormatting sqref="U44:W44 U53:W53 U64:W64 U73:W73">
    <cfRule type="cellIs" dxfId="9" priority="20" operator="equal">
      <formula>"E trebuie să fie cel puțin egal cu C+VP"</formula>
    </cfRule>
    <cfRule type="cellIs" dxfId="8" priority="21" operator="equal">
      <formula>"Corect"</formula>
    </cfRule>
  </conditionalFormatting>
  <conditionalFormatting sqref="U162:V162">
    <cfRule type="cellIs" dxfId="7" priority="2" operator="equal">
      <formula>"Nu corespunde cu tabelul de opționale"</formula>
    </cfRule>
    <cfRule type="cellIs" dxfId="6" priority="3" operator="equal">
      <formula>"Suma trebuie să fie 52"</formula>
    </cfRule>
    <cfRule type="cellIs" dxfId="5" priority="4" operator="equal">
      <formula>"Corect"</formula>
    </cfRule>
    <cfRule type="cellIs" dxfId="4" priority="5" operator="equal">
      <formula>SUM($B$28:$J$28)</formula>
    </cfRule>
    <cfRule type="cellIs" dxfId="3" priority="6" operator="lessThan">
      <formula>"(SUM(B28:K28)=52"</formula>
    </cfRule>
    <cfRule type="cellIs" dxfId="2" priority="7" operator="equal">
      <formula>52</formula>
    </cfRule>
    <cfRule type="cellIs" dxfId="1" priority="8" operator="equal">
      <formula>$K$28</formula>
    </cfRule>
    <cfRule type="cellIs" dxfId="0" priority="9" operator="equal">
      <formula>$B$28:$K$28=52</formula>
    </cfRule>
  </conditionalFormatting>
  <dataValidations count="5">
    <dataValidation type="list" allowBlank="1" showInputMessage="1" showErrorMessage="1" sqref="R69:R72 R60:R63 R40:R43 R49:R52 R82:R88 R90:R96 R98:R105">
      <formula1>$R$39</formula1>
    </dataValidation>
    <dataValidation type="list" allowBlank="1" showInputMessage="1" showErrorMessage="1" sqref="Q69:Q72 Q60:Q63 Q40:Q43 Q49:Q52 Q82:Q88 Q90:Q96 Q98:Q105">
      <formula1>$Q$39</formula1>
    </dataValidation>
    <dataValidation type="list" allowBlank="1" showInputMessage="1" showErrorMessage="1" sqref="S69:S72 S40:S43 S49:S52 S60:S63 S82:S88 S90:S96 S98:S105">
      <formula1>$S$39</formula1>
    </dataValidation>
    <dataValidation type="list" allowBlank="1" showInputMessage="1" showErrorMessage="1" sqref="T115:T122 T60:T63 T40:T43 T49:T52 T69:T72 T82:T88 T151:T154 T90:T96 T98:T105 T133:T140">
      <formula1>$O$36:$S$36</formula1>
    </dataValidation>
    <dataValidation type="list" allowBlank="1" showInputMessage="1" showErrorMessage="1" sqref="B115:B122 B151:I154 C120:I122 C115:I117 B133:B140 C133:I138 C140:I140">
      <formula1>$B$38:$B$109</formula1>
    </dataValidation>
  </dataValidations>
  <pageMargins left="0.7" right="0.7" top="0.75" bottom="0.75" header="0.3" footer="0.3"/>
  <pageSetup paperSize="9" orientation="landscape" blackAndWhite="1" r:id="rId1"/>
  <headerFooter>
    <oddHeader>&amp;R&amp;P</oddHeader>
    <oddFooter>&amp;LRECTOR,
Acad.Prof.univ.dr. Ioan Aurel POP&amp;CDECAN,
Prof.univ.dr. Corin BRAGA&amp;R                                           DIRECTOR DE DEPARTAMENT,
conf.univ.dr. Mihaela Pop Ursa</oddFooter>
  </headerFooter>
  <ignoredErrors>
    <ignoredError sqref="Q44" formula="1"/>
    <ignoredError sqref="K10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29"/>
  <sheetViews>
    <sheetView view="pageLayout" topLeftCell="A49" zoomScaleNormal="100" workbookViewId="0">
      <selection activeCell="A10" sqref="A10:T10"/>
    </sheetView>
  </sheetViews>
  <sheetFormatPr defaultRowHeight="15" x14ac:dyDescent="0.25"/>
  <cols>
    <col min="1" max="1" width="8.5703125" customWidth="1"/>
    <col min="6" max="6" width="1.42578125" customWidth="1"/>
    <col min="7" max="7" width="8.7109375" hidden="1" customWidth="1"/>
    <col min="8" max="8" width="9.140625" hidden="1" customWidth="1"/>
    <col min="9" max="9" width="2.85546875" customWidth="1"/>
    <col min="10" max="10" width="7" customWidth="1"/>
    <col min="11" max="11" width="6.28515625" customWidth="1"/>
    <col min="12" max="12" width="6.140625" customWidth="1"/>
    <col min="13" max="13" width="6.7109375" customWidth="1"/>
    <col min="14" max="14" width="6.85546875" customWidth="1"/>
    <col min="15" max="15" width="6.42578125" customWidth="1"/>
    <col min="16" max="16" width="7.140625" customWidth="1"/>
    <col min="17" max="17" width="4.7109375" customWidth="1"/>
    <col min="18" max="18" width="6.85546875" customWidth="1"/>
    <col min="19" max="19" width="6" customWidth="1"/>
    <col min="20" max="20" width="14.42578125" customWidth="1"/>
  </cols>
  <sheetData>
    <row r="2" spans="1:20" x14ac:dyDescent="0.25">
      <c r="A2" s="250" t="s">
        <v>70</v>
      </c>
      <c r="B2" s="251"/>
      <c r="C2" s="251"/>
      <c r="D2" s="251"/>
      <c r="E2" s="251"/>
      <c r="F2" s="251"/>
      <c r="G2" s="251"/>
      <c r="H2" s="251"/>
      <c r="I2" s="251"/>
      <c r="J2" s="251"/>
      <c r="K2" s="251"/>
      <c r="L2" s="251"/>
      <c r="M2" s="251"/>
      <c r="N2" s="251"/>
      <c r="O2" s="251"/>
      <c r="P2" s="251"/>
      <c r="Q2" s="251"/>
      <c r="R2" s="251"/>
      <c r="S2" s="251"/>
      <c r="T2" s="251"/>
    </row>
    <row r="3" spans="1:20" x14ac:dyDescent="0.25">
      <c r="A3" s="51"/>
      <c r="B3" s="51"/>
      <c r="C3" s="51"/>
      <c r="D3" s="51"/>
      <c r="E3" s="51"/>
      <c r="F3" s="51"/>
      <c r="G3" s="51"/>
      <c r="H3" s="51"/>
      <c r="I3" s="51"/>
      <c r="J3" s="51"/>
      <c r="K3" s="51"/>
      <c r="L3" s="51"/>
      <c r="M3" s="51"/>
      <c r="N3" s="51"/>
      <c r="O3" s="51"/>
      <c r="P3" s="51"/>
      <c r="Q3" s="51"/>
      <c r="R3" s="51"/>
      <c r="S3" s="51"/>
      <c r="T3" s="51"/>
    </row>
    <row r="4" spans="1:20" x14ac:dyDescent="0.25">
      <c r="A4" s="252" t="s">
        <v>71</v>
      </c>
      <c r="B4" s="253"/>
      <c r="C4" s="253"/>
      <c r="D4" s="253"/>
      <c r="E4" s="253"/>
      <c r="F4" s="253"/>
      <c r="G4" s="253"/>
      <c r="H4" s="253"/>
      <c r="I4" s="253"/>
      <c r="J4" s="253"/>
      <c r="K4" s="253"/>
      <c r="L4" s="253"/>
      <c r="M4" s="253"/>
      <c r="N4" s="253"/>
      <c r="O4" s="253"/>
      <c r="P4" s="253"/>
      <c r="Q4" s="253"/>
      <c r="R4" s="253"/>
      <c r="S4" s="253"/>
      <c r="T4" s="254"/>
    </row>
    <row r="5" spans="1:20" x14ac:dyDescent="0.25">
      <c r="A5" s="255" t="s">
        <v>27</v>
      </c>
      <c r="B5" s="257" t="s">
        <v>26</v>
      </c>
      <c r="C5" s="258"/>
      <c r="D5" s="258"/>
      <c r="E5" s="258"/>
      <c r="F5" s="258"/>
      <c r="G5" s="258"/>
      <c r="H5" s="258"/>
      <c r="I5" s="259"/>
      <c r="J5" s="255" t="s">
        <v>40</v>
      </c>
      <c r="K5" s="252" t="s">
        <v>24</v>
      </c>
      <c r="L5" s="253"/>
      <c r="M5" s="254"/>
      <c r="N5" s="252" t="s">
        <v>41</v>
      </c>
      <c r="O5" s="253"/>
      <c r="P5" s="254"/>
      <c r="Q5" s="252" t="s">
        <v>23</v>
      </c>
      <c r="R5" s="253"/>
      <c r="S5" s="254"/>
      <c r="T5" s="255" t="s">
        <v>22</v>
      </c>
    </row>
    <row r="6" spans="1:20" x14ac:dyDescent="0.25">
      <c r="A6" s="256"/>
      <c r="B6" s="260"/>
      <c r="C6" s="261"/>
      <c r="D6" s="261"/>
      <c r="E6" s="261"/>
      <c r="F6" s="261"/>
      <c r="G6" s="261"/>
      <c r="H6" s="261"/>
      <c r="I6" s="262"/>
      <c r="J6" s="256"/>
      <c r="K6" s="52" t="s">
        <v>28</v>
      </c>
      <c r="L6" s="52" t="s">
        <v>29</v>
      </c>
      <c r="M6" s="52" t="s">
        <v>30</v>
      </c>
      <c r="N6" s="52" t="s">
        <v>34</v>
      </c>
      <c r="O6" s="52" t="s">
        <v>7</v>
      </c>
      <c r="P6" s="52" t="s">
        <v>31</v>
      </c>
      <c r="Q6" s="52" t="s">
        <v>32</v>
      </c>
      <c r="R6" s="52" t="s">
        <v>28</v>
      </c>
      <c r="S6" s="52" t="s">
        <v>33</v>
      </c>
      <c r="T6" s="256"/>
    </row>
    <row r="7" spans="1:20" x14ac:dyDescent="0.25">
      <c r="A7" s="264" t="s">
        <v>72</v>
      </c>
      <c r="B7" s="253"/>
      <c r="C7" s="253"/>
      <c r="D7" s="253"/>
      <c r="E7" s="253"/>
      <c r="F7" s="253"/>
      <c r="G7" s="253"/>
      <c r="H7" s="253"/>
      <c r="I7" s="253"/>
      <c r="J7" s="253"/>
      <c r="K7" s="253"/>
      <c r="L7" s="253"/>
      <c r="M7" s="253"/>
      <c r="N7" s="253"/>
      <c r="O7" s="253"/>
      <c r="P7" s="253"/>
      <c r="Q7" s="253"/>
      <c r="R7" s="253"/>
      <c r="S7" s="253"/>
      <c r="T7" s="254"/>
    </row>
    <row r="8" spans="1:20" ht="25.5" x14ac:dyDescent="0.25">
      <c r="A8" s="53" t="s">
        <v>63</v>
      </c>
      <c r="B8" s="265" t="s">
        <v>73</v>
      </c>
      <c r="C8" s="266"/>
      <c r="D8" s="266"/>
      <c r="E8" s="266"/>
      <c r="F8" s="266"/>
      <c r="G8" s="266"/>
      <c r="H8" s="266"/>
      <c r="I8" s="267"/>
      <c r="J8" s="54">
        <v>5</v>
      </c>
      <c r="K8" s="54">
        <v>2</v>
      </c>
      <c r="L8" s="54">
        <v>1</v>
      </c>
      <c r="M8" s="54">
        <v>0</v>
      </c>
      <c r="N8" s="54">
        <f>K8+L8+M8</f>
        <v>3</v>
      </c>
      <c r="O8" s="54">
        <f>P8-N8</f>
        <v>6</v>
      </c>
      <c r="P8" s="54">
        <f>ROUND(PRODUCT(J8,25)/14,0)</f>
        <v>9</v>
      </c>
      <c r="Q8" s="54" t="s">
        <v>32</v>
      </c>
      <c r="R8" s="54"/>
      <c r="S8" s="54"/>
      <c r="T8" s="54" t="s">
        <v>37</v>
      </c>
    </row>
    <row r="9" spans="1:20" ht="25.5" x14ac:dyDescent="0.25">
      <c r="A9" s="53" t="s">
        <v>64</v>
      </c>
      <c r="B9" s="265" t="s">
        <v>74</v>
      </c>
      <c r="C9" s="266"/>
      <c r="D9" s="266"/>
      <c r="E9" s="266"/>
      <c r="F9" s="266"/>
      <c r="G9" s="266"/>
      <c r="H9" s="266"/>
      <c r="I9" s="267"/>
      <c r="J9" s="54">
        <v>5</v>
      </c>
      <c r="K9" s="54">
        <v>2</v>
      </c>
      <c r="L9" s="54">
        <v>1</v>
      </c>
      <c r="M9" s="54">
        <v>0</v>
      </c>
      <c r="N9" s="54">
        <f>K9+L9+M9</f>
        <v>3</v>
      </c>
      <c r="O9" s="54">
        <f>P9-N9</f>
        <v>6</v>
      </c>
      <c r="P9" s="54">
        <f>ROUND(PRODUCT(J9,25)/14,0)</f>
        <v>9</v>
      </c>
      <c r="Q9" s="54" t="s">
        <v>32</v>
      </c>
      <c r="R9" s="54"/>
      <c r="S9" s="54"/>
      <c r="T9" s="54" t="s">
        <v>37</v>
      </c>
    </row>
    <row r="10" spans="1:20" x14ac:dyDescent="0.25">
      <c r="A10" s="268" t="s">
        <v>75</v>
      </c>
      <c r="B10" s="253"/>
      <c r="C10" s="253"/>
      <c r="D10" s="253"/>
      <c r="E10" s="253"/>
      <c r="F10" s="253"/>
      <c r="G10" s="253"/>
      <c r="H10" s="253"/>
      <c r="I10" s="253"/>
      <c r="J10" s="253"/>
      <c r="K10" s="253"/>
      <c r="L10" s="253"/>
      <c r="M10" s="253"/>
      <c r="N10" s="253"/>
      <c r="O10" s="253"/>
      <c r="P10" s="253"/>
      <c r="Q10" s="253"/>
      <c r="R10" s="253"/>
      <c r="S10" s="253"/>
      <c r="T10" s="254"/>
    </row>
    <row r="11" spans="1:20" ht="35.25" customHeight="1" x14ac:dyDescent="0.25">
      <c r="A11" s="53" t="s">
        <v>65</v>
      </c>
      <c r="B11" s="269" t="s">
        <v>163</v>
      </c>
      <c r="C11" s="266"/>
      <c r="D11" s="266"/>
      <c r="E11" s="266"/>
      <c r="F11" s="266"/>
      <c r="G11" s="266"/>
      <c r="H11" s="266"/>
      <c r="I11" s="267"/>
      <c r="J11" s="54">
        <v>5</v>
      </c>
      <c r="K11" s="54">
        <v>2</v>
      </c>
      <c r="L11" s="54">
        <v>1</v>
      </c>
      <c r="M11" s="54">
        <v>0</v>
      </c>
      <c r="N11" s="54">
        <f>K11+L11+M11</f>
        <v>3</v>
      </c>
      <c r="O11" s="54">
        <f>P11-N11</f>
        <v>6</v>
      </c>
      <c r="P11" s="54">
        <f>ROUND(PRODUCT(J11,25)/14,0)</f>
        <v>9</v>
      </c>
      <c r="Q11" s="54" t="s">
        <v>32</v>
      </c>
      <c r="R11" s="54"/>
      <c r="S11" s="54"/>
      <c r="T11" s="54" t="s">
        <v>76</v>
      </c>
    </row>
    <row r="12" spans="1:20" ht="23.25" customHeight="1" x14ac:dyDescent="0.25">
      <c r="A12" s="53" t="s">
        <v>66</v>
      </c>
      <c r="B12" s="269" t="s">
        <v>161</v>
      </c>
      <c r="C12" s="253"/>
      <c r="D12" s="253"/>
      <c r="E12" s="253"/>
      <c r="F12" s="253"/>
      <c r="G12" s="253"/>
      <c r="H12" s="253"/>
      <c r="I12" s="254"/>
      <c r="J12" s="54">
        <v>5</v>
      </c>
      <c r="K12" s="54">
        <v>1</v>
      </c>
      <c r="L12" s="54">
        <v>2</v>
      </c>
      <c r="M12" s="54">
        <v>0</v>
      </c>
      <c r="N12" s="54">
        <f>K12+L12+M12</f>
        <v>3</v>
      </c>
      <c r="O12" s="54">
        <f>P12-N12</f>
        <v>6</v>
      </c>
      <c r="P12" s="54">
        <f>ROUND(PRODUCT(J12,25)/14,0)</f>
        <v>9</v>
      </c>
      <c r="Q12" s="54" t="s">
        <v>32</v>
      </c>
      <c r="R12" s="54"/>
      <c r="S12" s="54"/>
      <c r="T12" s="54" t="s">
        <v>77</v>
      </c>
    </row>
    <row r="13" spans="1:20" x14ac:dyDescent="0.25">
      <c r="A13" s="268" t="s">
        <v>78</v>
      </c>
      <c r="B13" s="253"/>
      <c r="C13" s="253"/>
      <c r="D13" s="253"/>
      <c r="E13" s="253"/>
      <c r="F13" s="253"/>
      <c r="G13" s="253"/>
      <c r="H13" s="253"/>
      <c r="I13" s="253"/>
      <c r="J13" s="253"/>
      <c r="K13" s="253"/>
      <c r="L13" s="253"/>
      <c r="M13" s="253"/>
      <c r="N13" s="253"/>
      <c r="O13" s="253"/>
      <c r="P13" s="253"/>
      <c r="Q13" s="253"/>
      <c r="R13" s="253"/>
      <c r="S13" s="253"/>
      <c r="T13" s="254"/>
    </row>
    <row r="14" spans="1:20" ht="31.5" customHeight="1" x14ac:dyDescent="0.25">
      <c r="A14" s="53" t="s">
        <v>79</v>
      </c>
      <c r="B14" s="269" t="s">
        <v>80</v>
      </c>
      <c r="C14" s="266"/>
      <c r="D14" s="266"/>
      <c r="E14" s="266"/>
      <c r="F14" s="266"/>
      <c r="G14" s="266"/>
      <c r="H14" s="266"/>
      <c r="I14" s="267"/>
      <c r="J14" s="54">
        <v>5</v>
      </c>
      <c r="K14" s="54">
        <v>0</v>
      </c>
      <c r="L14" s="54">
        <v>0</v>
      </c>
      <c r="M14" s="54">
        <v>3</v>
      </c>
      <c r="N14" s="54">
        <f>K14+L14+M14</f>
        <v>3</v>
      </c>
      <c r="O14" s="54">
        <f>P14-N14</f>
        <v>6</v>
      </c>
      <c r="P14" s="54">
        <f>ROUND(PRODUCT(J14,25)/14,0)</f>
        <v>9</v>
      </c>
      <c r="Q14" s="54"/>
      <c r="R14" s="54" t="s">
        <v>28</v>
      </c>
      <c r="S14" s="54"/>
      <c r="T14" s="54" t="s">
        <v>76</v>
      </c>
    </row>
    <row r="15" spans="1:20" ht="25.5" customHeight="1" x14ac:dyDescent="0.25">
      <c r="A15" s="53" t="s">
        <v>81</v>
      </c>
      <c r="B15" s="269" t="s">
        <v>162</v>
      </c>
      <c r="C15" s="253"/>
      <c r="D15" s="253"/>
      <c r="E15" s="253"/>
      <c r="F15" s="253"/>
      <c r="G15" s="253"/>
      <c r="H15" s="253"/>
      <c r="I15" s="254"/>
      <c r="J15" s="54">
        <v>5</v>
      </c>
      <c r="K15" s="54">
        <v>1</v>
      </c>
      <c r="L15" s="54">
        <v>2</v>
      </c>
      <c r="M15" s="54">
        <v>0</v>
      </c>
      <c r="N15" s="54">
        <f>K15+L15+M15</f>
        <v>3</v>
      </c>
      <c r="O15" s="54">
        <f>P15-N15</f>
        <v>6</v>
      </c>
      <c r="P15" s="54">
        <f>ROUND(PRODUCT(J15,25)/14,0)</f>
        <v>9</v>
      </c>
      <c r="Q15" s="54" t="s">
        <v>32</v>
      </c>
      <c r="R15" s="54"/>
      <c r="S15" s="54"/>
      <c r="T15" s="54" t="s">
        <v>77</v>
      </c>
    </row>
    <row r="16" spans="1:20" x14ac:dyDescent="0.25">
      <c r="A16" s="270" t="s">
        <v>82</v>
      </c>
      <c r="B16" s="253"/>
      <c r="C16" s="253"/>
      <c r="D16" s="253"/>
      <c r="E16" s="253"/>
      <c r="F16" s="253"/>
      <c r="G16" s="253"/>
      <c r="H16" s="253"/>
      <c r="I16" s="253"/>
      <c r="J16" s="253"/>
      <c r="K16" s="253"/>
      <c r="L16" s="253"/>
      <c r="M16" s="253"/>
      <c r="N16" s="253"/>
      <c r="O16" s="253"/>
      <c r="P16" s="253"/>
      <c r="Q16" s="253"/>
      <c r="R16" s="253"/>
      <c r="S16" s="253"/>
      <c r="T16" s="254"/>
    </row>
    <row r="17" spans="1:20" x14ac:dyDescent="0.25">
      <c r="A17" s="53"/>
      <c r="B17" s="269" t="s">
        <v>67</v>
      </c>
      <c r="C17" s="253"/>
      <c r="D17" s="253"/>
      <c r="E17" s="253"/>
      <c r="F17" s="253"/>
      <c r="G17" s="253"/>
      <c r="H17" s="253"/>
      <c r="I17" s="254"/>
      <c r="J17" s="54">
        <v>5</v>
      </c>
      <c r="K17" s="54"/>
      <c r="L17" s="54"/>
      <c r="M17" s="54"/>
      <c r="N17" s="54"/>
      <c r="O17" s="54"/>
      <c r="P17" s="54"/>
      <c r="Q17" s="54"/>
      <c r="R17" s="54"/>
      <c r="S17" s="54"/>
      <c r="T17" s="55"/>
    </row>
    <row r="18" spans="1:20" x14ac:dyDescent="0.25">
      <c r="A18" s="263" t="s">
        <v>83</v>
      </c>
      <c r="B18" s="253"/>
      <c r="C18" s="253"/>
      <c r="D18" s="253"/>
      <c r="E18" s="253"/>
      <c r="F18" s="253"/>
      <c r="G18" s="253"/>
      <c r="H18" s="253"/>
      <c r="I18" s="254"/>
      <c r="J18" s="56">
        <f t="shared" ref="J18:P18" si="0">SUM(J8:J9,J11:J12,J14:J15,J17)</f>
        <v>35</v>
      </c>
      <c r="K18" s="56">
        <f t="shared" si="0"/>
        <v>8</v>
      </c>
      <c r="L18" s="56">
        <f t="shared" si="0"/>
        <v>7</v>
      </c>
      <c r="M18" s="56">
        <f t="shared" si="0"/>
        <v>3</v>
      </c>
      <c r="N18" s="56">
        <f t="shared" si="0"/>
        <v>18</v>
      </c>
      <c r="O18" s="56">
        <f t="shared" si="0"/>
        <v>36</v>
      </c>
      <c r="P18" s="56">
        <f t="shared" si="0"/>
        <v>54</v>
      </c>
      <c r="Q18" s="57">
        <f>COUNTIF(Q8:Q9,"E")+COUNTIF(Q11:Q12,"E")+COUNTIF(Q14:Q15,"E")+COUNTIF(Q17,"E")</f>
        <v>5</v>
      </c>
      <c r="R18" s="57">
        <f>COUNTIF(R8:R9,"C")+COUNTIF(R11:R12,"C")+COUNTIF(R14:R15,"C")+COUNTIF(R17,"C")</f>
        <v>1</v>
      </c>
      <c r="S18" s="57">
        <f>COUNTIF(S8:S9,"VP")+COUNTIF(S11:S12,"VP")+COUNTIF(S14:S15,"VP")+COUNTIF(S17,"VP")</f>
        <v>0</v>
      </c>
      <c r="T18" s="58"/>
    </row>
    <row r="19" spans="1:20" x14ac:dyDescent="0.25">
      <c r="A19" s="272" t="s">
        <v>48</v>
      </c>
      <c r="B19" s="258"/>
      <c r="C19" s="258"/>
      <c r="D19" s="258"/>
      <c r="E19" s="258"/>
      <c r="F19" s="258"/>
      <c r="G19" s="258"/>
      <c r="H19" s="258"/>
      <c r="I19" s="258"/>
      <c r="J19" s="259"/>
      <c r="K19" s="56">
        <f t="shared" ref="K19:P19" si="1">SUM(K8:K9,K11:K12,K14:K15)*14</f>
        <v>112</v>
      </c>
      <c r="L19" s="56">
        <f t="shared" si="1"/>
        <v>98</v>
      </c>
      <c r="M19" s="56">
        <f t="shared" si="1"/>
        <v>42</v>
      </c>
      <c r="N19" s="56">
        <f t="shared" si="1"/>
        <v>252</v>
      </c>
      <c r="O19" s="56">
        <f t="shared" si="1"/>
        <v>504</v>
      </c>
      <c r="P19" s="56">
        <f t="shared" si="1"/>
        <v>756</v>
      </c>
      <c r="Q19" s="273"/>
      <c r="R19" s="258"/>
      <c r="S19" s="258"/>
      <c r="T19" s="259"/>
    </row>
    <row r="20" spans="1:20" x14ac:dyDescent="0.25">
      <c r="A20" s="260"/>
      <c r="B20" s="261"/>
      <c r="C20" s="261"/>
      <c r="D20" s="261"/>
      <c r="E20" s="261"/>
      <c r="F20" s="261"/>
      <c r="G20" s="261"/>
      <c r="H20" s="261"/>
      <c r="I20" s="261"/>
      <c r="J20" s="262"/>
      <c r="K20" s="268">
        <f>SUM(K19:M19)</f>
        <v>252</v>
      </c>
      <c r="L20" s="253"/>
      <c r="M20" s="254"/>
      <c r="N20" s="268">
        <f>SUM(N19:O19)</f>
        <v>756</v>
      </c>
      <c r="O20" s="253"/>
      <c r="P20" s="254"/>
      <c r="Q20" s="260"/>
      <c r="R20" s="261"/>
      <c r="S20" s="261"/>
      <c r="T20" s="262"/>
    </row>
    <row r="21" spans="1:20" x14ac:dyDescent="0.25">
      <c r="A21" s="51"/>
      <c r="B21" s="51"/>
      <c r="C21" s="51"/>
      <c r="D21" s="51"/>
      <c r="E21" s="51"/>
      <c r="F21" s="51"/>
      <c r="G21" s="51"/>
      <c r="H21" s="51"/>
      <c r="I21" s="51"/>
      <c r="J21" s="51"/>
      <c r="K21" s="51"/>
      <c r="L21" s="51"/>
      <c r="M21" s="51"/>
      <c r="N21" s="51"/>
      <c r="O21" s="51"/>
      <c r="P21" s="51"/>
      <c r="Q21" s="51"/>
      <c r="R21" s="51"/>
      <c r="S21" s="51"/>
      <c r="T21" s="51"/>
    </row>
    <row r="22" spans="1:20" x14ac:dyDescent="0.25">
      <c r="A22" s="271" t="s">
        <v>84</v>
      </c>
      <c r="B22" s="251"/>
      <c r="C22" s="251"/>
      <c r="D22" s="251"/>
      <c r="E22" s="251"/>
      <c r="F22" s="251"/>
      <c r="G22" s="251"/>
      <c r="H22" s="251"/>
      <c r="I22" s="251"/>
      <c r="J22" s="251"/>
      <c r="K22" s="251"/>
      <c r="L22" s="251"/>
      <c r="M22" s="251"/>
      <c r="N22" s="251"/>
      <c r="O22" s="251"/>
      <c r="P22" s="251"/>
      <c r="Q22" s="251"/>
      <c r="R22" s="251"/>
      <c r="S22" s="251"/>
      <c r="T22" s="251"/>
    </row>
    <row r="23" spans="1:20" x14ac:dyDescent="0.25">
      <c r="A23" s="271" t="s">
        <v>85</v>
      </c>
      <c r="B23" s="251"/>
      <c r="C23" s="251"/>
      <c r="D23" s="251"/>
      <c r="E23" s="251"/>
      <c r="F23" s="251"/>
      <c r="G23" s="251"/>
      <c r="H23" s="251"/>
      <c r="I23" s="251"/>
      <c r="J23" s="251"/>
      <c r="K23" s="251"/>
      <c r="L23" s="251"/>
      <c r="M23" s="251"/>
      <c r="N23" s="251"/>
      <c r="O23" s="251"/>
      <c r="P23" s="251"/>
      <c r="Q23" s="251"/>
      <c r="R23" s="251"/>
      <c r="S23" s="251"/>
      <c r="T23" s="251"/>
    </row>
    <row r="24" spans="1:20" x14ac:dyDescent="0.25">
      <c r="A24" s="271" t="s">
        <v>86</v>
      </c>
      <c r="B24" s="251"/>
      <c r="C24" s="251"/>
      <c r="D24" s="251"/>
      <c r="E24" s="251"/>
      <c r="F24" s="251"/>
      <c r="G24" s="251"/>
      <c r="H24" s="251"/>
      <c r="I24" s="251"/>
      <c r="J24" s="251"/>
      <c r="K24" s="251"/>
      <c r="L24" s="251"/>
      <c r="M24" s="251"/>
      <c r="N24" s="251"/>
      <c r="O24" s="251"/>
      <c r="P24" s="251"/>
      <c r="Q24" s="251"/>
      <c r="R24" s="251"/>
      <c r="S24" s="251"/>
      <c r="T24" s="251"/>
    </row>
    <row r="25" spans="1:20" x14ac:dyDescent="0.25">
      <c r="A25" s="51"/>
      <c r="B25" s="51"/>
      <c r="C25" s="51"/>
      <c r="D25" s="51"/>
      <c r="E25" s="51"/>
      <c r="F25" s="51"/>
      <c r="G25" s="51"/>
      <c r="H25" s="51"/>
      <c r="I25" s="51"/>
      <c r="J25" s="51"/>
      <c r="K25" s="51"/>
      <c r="L25" s="51"/>
      <c r="M25" s="51"/>
      <c r="N25" s="51"/>
      <c r="O25" s="51"/>
      <c r="P25" s="51"/>
      <c r="Q25" s="51"/>
      <c r="R25" s="51"/>
      <c r="S25" s="51"/>
      <c r="T25" s="51"/>
    </row>
    <row r="26" spans="1:20" x14ac:dyDescent="0.25">
      <c r="A26" s="51"/>
      <c r="B26" s="51"/>
      <c r="C26" s="51"/>
      <c r="D26" s="51"/>
      <c r="E26" s="51"/>
      <c r="F26" s="51"/>
      <c r="G26" s="51"/>
      <c r="H26" s="51"/>
      <c r="I26" s="51"/>
      <c r="J26" s="51"/>
      <c r="K26" s="51"/>
      <c r="L26" s="51"/>
      <c r="M26" s="51"/>
      <c r="N26" s="51"/>
      <c r="O26" s="51"/>
      <c r="P26" s="51"/>
      <c r="Q26" s="51"/>
      <c r="R26" s="51"/>
      <c r="S26" s="51"/>
      <c r="T26" s="51"/>
    </row>
    <row r="27" spans="1:20" x14ac:dyDescent="0.25">
      <c r="A27" s="59"/>
      <c r="B27" s="59"/>
      <c r="C27" s="59"/>
      <c r="D27" s="59"/>
      <c r="E27" s="59"/>
      <c r="F27" s="59"/>
      <c r="G27" s="59"/>
      <c r="H27" s="59"/>
      <c r="I27" s="59"/>
      <c r="J27" s="59"/>
      <c r="K27" s="59"/>
      <c r="L27" s="59"/>
      <c r="M27" s="59"/>
      <c r="N27" s="59"/>
      <c r="O27" s="59"/>
      <c r="P27" s="59"/>
      <c r="Q27" s="59"/>
      <c r="R27" s="59"/>
      <c r="S27" s="59"/>
      <c r="T27" s="59"/>
    </row>
    <row r="28" spans="1:20" x14ac:dyDescent="0.25">
      <c r="A28" s="59"/>
      <c r="B28" s="59"/>
      <c r="C28" s="59"/>
      <c r="D28" s="59"/>
      <c r="E28" s="59"/>
      <c r="F28" s="59"/>
      <c r="G28" s="59"/>
      <c r="H28" s="59"/>
      <c r="I28" s="59"/>
      <c r="J28" s="59"/>
      <c r="K28" s="59"/>
      <c r="L28" s="59"/>
      <c r="M28" s="59"/>
      <c r="N28" s="59"/>
      <c r="O28" s="59"/>
      <c r="P28" s="59"/>
      <c r="Q28" s="59"/>
      <c r="R28" s="59"/>
      <c r="S28" s="59"/>
      <c r="T28" s="59"/>
    </row>
    <row r="29" spans="1:20" x14ac:dyDescent="0.25">
      <c r="A29" s="59"/>
      <c r="B29" s="59"/>
      <c r="C29" s="59"/>
      <c r="D29" s="59"/>
      <c r="E29" s="59"/>
      <c r="F29" s="59"/>
      <c r="G29" s="59"/>
      <c r="H29" s="59"/>
      <c r="I29" s="59"/>
      <c r="J29" s="59"/>
      <c r="K29" s="59"/>
      <c r="L29" s="59"/>
      <c r="M29" s="59"/>
      <c r="N29" s="59"/>
      <c r="O29" s="59"/>
      <c r="P29" s="59"/>
      <c r="Q29" s="59"/>
      <c r="R29" s="59"/>
      <c r="S29" s="59"/>
      <c r="T29" s="59"/>
    </row>
  </sheetData>
  <mergeCells count="28">
    <mergeCell ref="A24:T24"/>
    <mergeCell ref="A19:J20"/>
    <mergeCell ref="Q19:T20"/>
    <mergeCell ref="K20:M20"/>
    <mergeCell ref="N20:P20"/>
    <mergeCell ref="A22:T22"/>
    <mergeCell ref="A23:T23"/>
    <mergeCell ref="A18:I18"/>
    <mergeCell ref="A7:T7"/>
    <mergeCell ref="B8:I8"/>
    <mergeCell ref="B9:I9"/>
    <mergeCell ref="A10:T10"/>
    <mergeCell ref="B11:I11"/>
    <mergeCell ref="B12:I12"/>
    <mergeCell ref="A13:T13"/>
    <mergeCell ref="B14:I14"/>
    <mergeCell ref="B15:I15"/>
    <mergeCell ref="A16:T16"/>
    <mergeCell ref="B17:I17"/>
    <mergeCell ref="A2:T2"/>
    <mergeCell ref="A4:T4"/>
    <mergeCell ref="A5:A6"/>
    <mergeCell ref="B5:I6"/>
    <mergeCell ref="J5:J6"/>
    <mergeCell ref="K5:M5"/>
    <mergeCell ref="N5:P5"/>
    <mergeCell ref="Q5:S5"/>
    <mergeCell ref="T5:T6"/>
  </mergeCells>
  <phoneticPr fontId="6" type="noConversion"/>
  <dataValidations disablePrompts="1" count="3">
    <dataValidation type="list" allowBlank="1" showErrorMessage="1" sqref="S8:S9 S11:S12 S14:S15 S17">
      <formula1>$S$39</formula1>
    </dataValidation>
    <dataValidation type="list" allowBlank="1" showErrorMessage="1" sqref="Q8:Q9 Q11:Q12 Q14:Q15 Q17">
      <formula1>$Q$39</formula1>
    </dataValidation>
    <dataValidation type="list" allowBlank="1" showErrorMessage="1" sqref="R8:R9 R11:R12 R14:R15 R17">
      <formula1>$R$39</formula1>
    </dataValidation>
  </dataValidations>
  <pageMargins left="0.7" right="0.7" top="0.75" bottom="0.75" header="0.3" footer="0.3"/>
  <pageSetup paperSize="9" orientation="landscape" r:id="rId1"/>
  <headerFooter>
    <oddFooter>&amp;LRECTOR,
Acad.Prof.univ.dr. Ioan Aurel POP&amp;RDIRECTOR, 
Conf. univ. dr. Cătălin GLAVA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B8CD848C23F374E82F1C501FC5202DB" ma:contentTypeVersion="0" ma:contentTypeDescription="Create a new document." ma:contentTypeScope="" ma:versionID="cd50e582d94784a96fe3f6a5afb63be3">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70C305D-D13A-45F5-8B70-75306F24CA4F}">
  <ds:schemaRefs>
    <ds:schemaRef ds:uri="http://schemas.microsoft.com/sharepoint/v3/contenttype/forms"/>
  </ds:schemaRefs>
</ds:datastoreItem>
</file>

<file path=customXml/itemProps2.xml><?xml version="1.0" encoding="utf-8"?>
<ds:datastoreItem xmlns:ds="http://schemas.openxmlformats.org/officeDocument/2006/customXml" ds:itemID="{50514809-BC3A-4600-9328-1B6E0964C991}">
  <ds:schemaRefs>
    <ds:schemaRef ds:uri="http://purl.org/dc/dcmitype/"/>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57E160A8-B755-4E21-B4EA-BC96BB9360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DPPD</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Windows User</cp:lastModifiedBy>
  <cp:lastPrinted>2018-10-16T10:28:07Z</cp:lastPrinted>
  <dcterms:created xsi:type="dcterms:W3CDTF">2013-06-27T08:19:59Z</dcterms:created>
  <dcterms:modified xsi:type="dcterms:W3CDTF">2019-04-22T10:05:39Z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0x010100FB8CD848C23F374E82F1C501FC5202DB</vt:lpwstr>
  </property>
</Properties>
</file>