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215"/>
  <workbookPr/>
  <mc:AlternateContent xmlns:mc="http://schemas.openxmlformats.org/markup-compatibility/2006">
    <mc:Choice Requires="x15">
      <x15ac:absPath xmlns:x15ac="http://schemas.microsoft.com/office/spreadsheetml/2010/11/ac" url="/Users/laurailea/Desktop/"/>
    </mc:Choice>
  </mc:AlternateContent>
  <bookViews>
    <workbookView xWindow="0" yWindow="1820" windowWidth="28800" windowHeight="11740"/>
  </bookViews>
  <sheets>
    <sheet name="Plan" sheetId="1" r:id="rId1"/>
    <sheet name="Raport_revizuire" sheetId="4" r:id="rId2"/>
    <sheet name="Sheet2" sheetId="2" r:id="rId3"/>
    <sheet name="Sheet3" sheetId="3" r:id="rId4"/>
  </sheet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S159" i="1" l="1"/>
  <c r="S160" i="1"/>
  <c r="S161" i="1"/>
  <c r="S162" i="1"/>
  <c r="S163" i="1"/>
  <c r="S164" i="1"/>
  <c r="S165" i="1"/>
  <c r="S166" i="1"/>
  <c r="S167" i="1"/>
  <c r="S168" i="1"/>
  <c r="S169" i="1"/>
  <c r="S170" i="1"/>
  <c r="S171" i="1"/>
  <c r="S172" i="1"/>
  <c r="S173" i="1"/>
  <c r="S174" i="1"/>
  <c r="S176" i="1"/>
  <c r="K159" i="1"/>
  <c r="K160" i="1"/>
  <c r="K161" i="1"/>
  <c r="K162" i="1"/>
  <c r="K163" i="1"/>
  <c r="K164" i="1"/>
  <c r="K165" i="1"/>
  <c r="K166" i="1"/>
  <c r="K167" i="1"/>
  <c r="K168" i="1"/>
  <c r="K169" i="1"/>
  <c r="K170" i="1"/>
  <c r="K171" i="1"/>
  <c r="K172" i="1"/>
  <c r="K173" i="1"/>
  <c r="K176" i="1"/>
  <c r="L159" i="1"/>
  <c r="L160" i="1"/>
  <c r="L161" i="1"/>
  <c r="L162" i="1"/>
  <c r="L163" i="1"/>
  <c r="L164" i="1"/>
  <c r="L165" i="1"/>
  <c r="L166" i="1"/>
  <c r="L167" i="1"/>
  <c r="L168" i="1"/>
  <c r="L169" i="1"/>
  <c r="L170" i="1"/>
  <c r="L171" i="1"/>
  <c r="L172" i="1"/>
  <c r="L173" i="1"/>
  <c r="L176" i="1"/>
  <c r="M159" i="1"/>
  <c r="M160" i="1"/>
  <c r="M161" i="1"/>
  <c r="M162" i="1"/>
  <c r="M163" i="1"/>
  <c r="M164" i="1"/>
  <c r="M165" i="1"/>
  <c r="M166" i="1"/>
  <c r="M167" i="1"/>
  <c r="M168" i="1"/>
  <c r="M169" i="1"/>
  <c r="M170" i="1"/>
  <c r="M171" i="1"/>
  <c r="M172" i="1"/>
  <c r="M173" i="1"/>
  <c r="M176" i="1"/>
  <c r="N159" i="1"/>
  <c r="N160" i="1"/>
  <c r="N161" i="1"/>
  <c r="N162" i="1"/>
  <c r="N163" i="1"/>
  <c r="N164" i="1"/>
  <c r="N165" i="1"/>
  <c r="N166" i="1"/>
  <c r="N167" i="1"/>
  <c r="N168" i="1"/>
  <c r="N169" i="1"/>
  <c r="N170" i="1"/>
  <c r="N171" i="1"/>
  <c r="N172" i="1"/>
  <c r="N173" i="1"/>
  <c r="N176" i="1"/>
  <c r="O159" i="1"/>
  <c r="O160" i="1"/>
  <c r="O161" i="1"/>
  <c r="O162" i="1"/>
  <c r="O163" i="1"/>
  <c r="O164" i="1"/>
  <c r="O165" i="1"/>
  <c r="O166" i="1"/>
  <c r="O167" i="1"/>
  <c r="O168" i="1"/>
  <c r="O169" i="1"/>
  <c r="O170" i="1"/>
  <c r="O171" i="1"/>
  <c r="O172" i="1"/>
  <c r="O173" i="1"/>
  <c r="O176" i="1"/>
  <c r="P159" i="1"/>
  <c r="P160" i="1"/>
  <c r="P161" i="1"/>
  <c r="P162" i="1"/>
  <c r="P163" i="1"/>
  <c r="P164" i="1"/>
  <c r="P165" i="1"/>
  <c r="P166" i="1"/>
  <c r="P167" i="1"/>
  <c r="P168" i="1"/>
  <c r="P169" i="1"/>
  <c r="P170" i="1"/>
  <c r="P171" i="1"/>
  <c r="P172" i="1"/>
  <c r="P173" i="1"/>
  <c r="P176" i="1"/>
  <c r="J159" i="1"/>
  <c r="J160" i="1"/>
  <c r="J161" i="1"/>
  <c r="J162" i="1"/>
  <c r="J163" i="1"/>
  <c r="J164" i="1"/>
  <c r="J165" i="1"/>
  <c r="J166" i="1"/>
  <c r="J167" i="1"/>
  <c r="J168" i="1"/>
  <c r="J169" i="1"/>
  <c r="J170" i="1"/>
  <c r="J171" i="1"/>
  <c r="J172" i="1"/>
  <c r="J173" i="1"/>
  <c r="J176" i="1"/>
  <c r="P175" i="1"/>
  <c r="N175" i="1"/>
  <c r="O175" i="1"/>
  <c r="P81" i="1"/>
  <c r="P86" i="1"/>
  <c r="P76" i="1"/>
  <c r="P91" i="1"/>
  <c r="P92" i="1"/>
  <c r="P101" i="1"/>
  <c r="P102" i="1"/>
  <c r="P104" i="1"/>
  <c r="P115" i="1"/>
  <c r="N116" i="1"/>
  <c r="K92" i="1"/>
  <c r="K104" i="1"/>
  <c r="K115" i="1"/>
  <c r="L92" i="1"/>
  <c r="L104" i="1"/>
  <c r="L115" i="1"/>
  <c r="M92" i="1"/>
  <c r="M104" i="1"/>
  <c r="M115" i="1"/>
  <c r="K116" i="1"/>
  <c r="N81" i="1"/>
  <c r="O81" i="1"/>
  <c r="N86" i="1"/>
  <c r="O86" i="1"/>
  <c r="N76" i="1"/>
  <c r="O76" i="1"/>
  <c r="N91" i="1"/>
  <c r="O91" i="1"/>
  <c r="O92" i="1"/>
  <c r="N101" i="1"/>
  <c r="O101" i="1"/>
  <c r="N102" i="1"/>
  <c r="O102" i="1"/>
  <c r="O104" i="1"/>
  <c r="O115" i="1"/>
  <c r="N92" i="1"/>
  <c r="N104" i="1"/>
  <c r="N115" i="1"/>
  <c r="T103" i="1"/>
  <c r="T114" i="1"/>
  <c r="S103" i="1"/>
  <c r="S114" i="1"/>
  <c r="R103" i="1"/>
  <c r="R114" i="1"/>
  <c r="Q103" i="1"/>
  <c r="Q114" i="1"/>
  <c r="P103" i="1"/>
  <c r="P114" i="1"/>
  <c r="O103" i="1"/>
  <c r="O114" i="1"/>
  <c r="N103" i="1"/>
  <c r="N114" i="1"/>
  <c r="M103" i="1"/>
  <c r="M114" i="1"/>
  <c r="L103" i="1"/>
  <c r="L114" i="1"/>
  <c r="K103" i="1"/>
  <c r="K114" i="1"/>
  <c r="J103" i="1"/>
  <c r="J114" i="1"/>
  <c r="N105" i="1"/>
  <c r="K105" i="1"/>
  <c r="U63" i="1"/>
  <c r="N7" i="2"/>
  <c r="N8" i="2"/>
  <c r="N10" i="2"/>
  <c r="N11" i="2"/>
  <c r="N13" i="2"/>
  <c r="N14" i="2"/>
  <c r="N18" i="2"/>
  <c r="P7" i="2"/>
  <c r="O7" i="2"/>
  <c r="P8" i="2"/>
  <c r="O8" i="2"/>
  <c r="P10" i="2"/>
  <c r="O10" i="2"/>
  <c r="P11" i="2"/>
  <c r="O11" i="2"/>
  <c r="P13" i="2"/>
  <c r="O13" i="2"/>
  <c r="P14" i="2"/>
  <c r="O14" i="2"/>
  <c r="O18" i="2"/>
  <c r="N19" i="2"/>
  <c r="K18" i="2"/>
  <c r="L18" i="2"/>
  <c r="M18" i="2"/>
  <c r="K19" i="2"/>
  <c r="P18" i="2"/>
  <c r="S17" i="2"/>
  <c r="R17" i="2"/>
  <c r="Q17" i="2"/>
  <c r="P17" i="2"/>
  <c r="O17" i="2"/>
  <c r="N17" i="2"/>
  <c r="M17" i="2"/>
  <c r="L17" i="2"/>
  <c r="K17" i="2"/>
  <c r="J17" i="2"/>
  <c r="Y3" i="1"/>
  <c r="P89" i="1"/>
  <c r="P88" i="1"/>
  <c r="P87" i="1"/>
  <c r="T69" i="1"/>
  <c r="J92" i="1"/>
  <c r="N65" i="1"/>
  <c r="T60" i="1"/>
  <c r="T50" i="1"/>
  <c r="T41" i="1"/>
  <c r="M209" i="1"/>
  <c r="L209" i="1"/>
  <c r="K209" i="1"/>
  <c r="S208" i="1"/>
  <c r="R208" i="1"/>
  <c r="Q208" i="1"/>
  <c r="M208" i="1"/>
  <c r="L208" i="1"/>
  <c r="K208" i="1"/>
  <c r="J208" i="1"/>
  <c r="P204" i="1"/>
  <c r="N204" i="1"/>
  <c r="P198" i="1"/>
  <c r="N198" i="1"/>
  <c r="P202" i="1"/>
  <c r="N202" i="1"/>
  <c r="P205" i="1"/>
  <c r="N205" i="1"/>
  <c r="P201" i="1"/>
  <c r="N201" i="1"/>
  <c r="P199" i="1"/>
  <c r="N199" i="1"/>
  <c r="O202" i="1"/>
  <c r="N208" i="1"/>
  <c r="P208" i="1"/>
  <c r="N209" i="1"/>
  <c r="P209" i="1"/>
  <c r="K210" i="1"/>
  <c r="O204" i="1"/>
  <c r="O198" i="1"/>
  <c r="O205" i="1"/>
  <c r="O199" i="1"/>
  <c r="O201" i="1"/>
  <c r="O209" i="1"/>
  <c r="N210" i="1"/>
  <c r="O208" i="1"/>
  <c r="U29" i="1"/>
  <c r="U28" i="1"/>
  <c r="M93" i="1"/>
  <c r="L93" i="1"/>
  <c r="K93" i="1"/>
  <c r="S92" i="1"/>
  <c r="R92" i="1"/>
  <c r="Q92" i="1"/>
  <c r="N89" i="1"/>
  <c r="N88" i="1"/>
  <c r="N87" i="1"/>
  <c r="P84" i="1"/>
  <c r="N84" i="1"/>
  <c r="P83" i="1"/>
  <c r="N83" i="1"/>
  <c r="P82" i="1"/>
  <c r="N82" i="1"/>
  <c r="P79" i="1"/>
  <c r="N79" i="1"/>
  <c r="P78" i="1"/>
  <c r="N78" i="1"/>
  <c r="O78" i="1"/>
  <c r="O79" i="1"/>
  <c r="O82" i="1"/>
  <c r="O83" i="1"/>
  <c r="O84" i="1"/>
  <c r="O87" i="1"/>
  <c r="O88" i="1"/>
  <c r="O89" i="1"/>
  <c r="S178" i="1"/>
  <c r="R178" i="1"/>
  <c r="Q178" i="1"/>
  <c r="P178" i="1"/>
  <c r="O178" i="1"/>
  <c r="N178" i="1"/>
  <c r="M178" i="1"/>
  <c r="L178" i="1"/>
  <c r="K178" i="1"/>
  <c r="J178" i="1"/>
  <c r="A178" i="1"/>
  <c r="Q174" i="1"/>
  <c r="R173" i="1"/>
  <c r="Q173" i="1"/>
  <c r="R172" i="1"/>
  <c r="Q172" i="1"/>
  <c r="A172" i="1"/>
  <c r="R171" i="1"/>
  <c r="Q171" i="1"/>
  <c r="A171" i="1"/>
  <c r="R170" i="1"/>
  <c r="Q170" i="1"/>
  <c r="A170" i="1"/>
  <c r="R169" i="1"/>
  <c r="Q169" i="1"/>
  <c r="R168" i="1"/>
  <c r="Q168" i="1"/>
  <c r="A168" i="1"/>
  <c r="R167" i="1"/>
  <c r="Q167" i="1"/>
  <c r="A167" i="1"/>
  <c r="R166" i="1"/>
  <c r="Q166" i="1"/>
  <c r="A166" i="1"/>
  <c r="R165" i="1"/>
  <c r="Q165" i="1"/>
  <c r="R164" i="1"/>
  <c r="Q164" i="1"/>
  <c r="A164" i="1"/>
  <c r="R163" i="1"/>
  <c r="Q163" i="1"/>
  <c r="P77" i="1"/>
  <c r="N77" i="1"/>
  <c r="O77" i="1"/>
  <c r="A163" i="1"/>
  <c r="R162" i="1"/>
  <c r="Q162" i="1"/>
  <c r="A162" i="1"/>
  <c r="R161" i="1"/>
  <c r="Q161" i="1"/>
  <c r="P59" i="1"/>
  <c r="P40" i="1"/>
  <c r="N59" i="1"/>
  <c r="O59" i="1"/>
  <c r="N40" i="1"/>
  <c r="O40" i="1"/>
  <c r="A161" i="1"/>
  <c r="R160" i="1"/>
  <c r="Q160" i="1"/>
  <c r="N49" i="1"/>
  <c r="A160" i="1"/>
  <c r="R159" i="1"/>
  <c r="Q159" i="1"/>
  <c r="A159" i="1"/>
  <c r="S149" i="1"/>
  <c r="R149" i="1"/>
  <c r="Q149" i="1"/>
  <c r="P149" i="1"/>
  <c r="N67" i="1"/>
  <c r="O149" i="1"/>
  <c r="N48" i="1"/>
  <c r="N149" i="1"/>
  <c r="M149" i="1"/>
  <c r="L149" i="1"/>
  <c r="K149" i="1"/>
  <c r="J149" i="1"/>
  <c r="A149" i="1"/>
  <c r="S148" i="1"/>
  <c r="R148" i="1"/>
  <c r="Q148" i="1"/>
  <c r="M148" i="1"/>
  <c r="L148" i="1"/>
  <c r="K148" i="1"/>
  <c r="J148" i="1"/>
  <c r="A148" i="1"/>
  <c r="S145" i="1"/>
  <c r="R145" i="1"/>
  <c r="Q145" i="1"/>
  <c r="M145" i="1"/>
  <c r="L145" i="1"/>
  <c r="K145" i="1"/>
  <c r="J145" i="1"/>
  <c r="A145" i="1"/>
  <c r="S144" i="1"/>
  <c r="R144" i="1"/>
  <c r="Q144" i="1"/>
  <c r="P57" i="1"/>
  <c r="P38" i="1"/>
  <c r="P144" i="1"/>
  <c r="N57" i="1"/>
  <c r="O57" i="1"/>
  <c r="N38" i="1"/>
  <c r="O38" i="1"/>
  <c r="O144" i="1"/>
  <c r="N144" i="1"/>
  <c r="M144" i="1"/>
  <c r="L144" i="1"/>
  <c r="K144" i="1"/>
  <c r="J144" i="1"/>
  <c r="A144" i="1"/>
  <c r="S143" i="1"/>
  <c r="R143" i="1"/>
  <c r="Q143" i="1"/>
  <c r="P143" i="1"/>
  <c r="O143" i="1"/>
  <c r="N143" i="1"/>
  <c r="M143" i="1"/>
  <c r="L143" i="1"/>
  <c r="K143" i="1"/>
  <c r="J143" i="1"/>
  <c r="A143" i="1"/>
  <c r="S142" i="1"/>
  <c r="R142" i="1"/>
  <c r="Q142" i="1"/>
  <c r="P142" i="1"/>
  <c r="N47" i="1"/>
  <c r="O142" i="1"/>
  <c r="N66" i="1"/>
  <c r="N142" i="1"/>
  <c r="M142" i="1"/>
  <c r="L142" i="1"/>
  <c r="K142" i="1"/>
  <c r="J142" i="1"/>
  <c r="A142" i="1"/>
  <c r="S141" i="1"/>
  <c r="R141" i="1"/>
  <c r="Q141" i="1"/>
  <c r="P39" i="1"/>
  <c r="P58" i="1"/>
  <c r="P141" i="1"/>
  <c r="N39" i="1"/>
  <c r="O39" i="1"/>
  <c r="N58" i="1"/>
  <c r="O58" i="1"/>
  <c r="O141" i="1"/>
  <c r="N141" i="1"/>
  <c r="M141" i="1"/>
  <c r="L141" i="1"/>
  <c r="K141" i="1"/>
  <c r="J141" i="1"/>
  <c r="A141" i="1"/>
  <c r="S140" i="1"/>
  <c r="R140" i="1"/>
  <c r="Q140" i="1"/>
  <c r="M140" i="1"/>
  <c r="L140" i="1"/>
  <c r="K140" i="1"/>
  <c r="J140" i="1"/>
  <c r="A140" i="1"/>
  <c r="S129" i="1"/>
  <c r="R129" i="1"/>
  <c r="Q129" i="1"/>
  <c r="P129" i="1"/>
  <c r="O129" i="1"/>
  <c r="N129" i="1"/>
  <c r="M129" i="1"/>
  <c r="L129" i="1"/>
  <c r="K129" i="1"/>
  <c r="J129" i="1"/>
  <c r="A129" i="1"/>
  <c r="S128" i="1"/>
  <c r="R128" i="1"/>
  <c r="Q128" i="1"/>
  <c r="M128" i="1"/>
  <c r="L128" i="1"/>
  <c r="K128" i="1"/>
  <c r="J128" i="1"/>
  <c r="A128" i="1"/>
  <c r="Q124" i="1"/>
  <c r="R123" i="1"/>
  <c r="S123" i="1"/>
  <c r="A125" i="1"/>
  <c r="A124" i="1"/>
  <c r="S125" i="1"/>
  <c r="R125" i="1"/>
  <c r="Q125" i="1"/>
  <c r="P56" i="1"/>
  <c r="P37" i="1"/>
  <c r="P125" i="1"/>
  <c r="N56" i="1"/>
  <c r="O56" i="1"/>
  <c r="N37" i="1"/>
  <c r="O37" i="1"/>
  <c r="O125" i="1"/>
  <c r="N125" i="1"/>
  <c r="M125" i="1"/>
  <c r="L125" i="1"/>
  <c r="K125" i="1"/>
  <c r="J125" i="1"/>
  <c r="S124" i="1"/>
  <c r="R124" i="1"/>
  <c r="M124" i="1"/>
  <c r="L124" i="1"/>
  <c r="K124" i="1"/>
  <c r="J124" i="1"/>
  <c r="Q123" i="1"/>
  <c r="M123" i="1"/>
  <c r="L123" i="1"/>
  <c r="K123" i="1"/>
  <c r="J123" i="1"/>
  <c r="A123" i="1"/>
  <c r="S179" i="1"/>
  <c r="R179" i="1"/>
  <c r="Q179" i="1"/>
  <c r="M179" i="1"/>
  <c r="L179" i="1"/>
  <c r="K179" i="1"/>
  <c r="J179" i="1"/>
  <c r="R176" i="1"/>
  <c r="Q176" i="1"/>
  <c r="S150" i="1"/>
  <c r="R150" i="1"/>
  <c r="Q150" i="1"/>
  <c r="M150" i="1"/>
  <c r="L150" i="1"/>
  <c r="K150" i="1"/>
  <c r="J150" i="1"/>
  <c r="S146" i="1"/>
  <c r="R146" i="1"/>
  <c r="Q146" i="1"/>
  <c r="M146" i="1"/>
  <c r="L146" i="1"/>
  <c r="K146" i="1"/>
  <c r="J146" i="1"/>
  <c r="S130" i="1"/>
  <c r="R130" i="1"/>
  <c r="Q130" i="1"/>
  <c r="M130" i="1"/>
  <c r="L130" i="1"/>
  <c r="K130" i="1"/>
  <c r="J130" i="1"/>
  <c r="S69" i="1"/>
  <c r="R69" i="1"/>
  <c r="Q69" i="1"/>
  <c r="M69" i="1"/>
  <c r="L69" i="1"/>
  <c r="K69" i="1"/>
  <c r="J69" i="1"/>
  <c r="S60" i="1"/>
  <c r="R60" i="1"/>
  <c r="Q60" i="1"/>
  <c r="M60" i="1"/>
  <c r="L60" i="1"/>
  <c r="K60" i="1"/>
  <c r="J60" i="1"/>
  <c r="S50" i="1"/>
  <c r="R50" i="1"/>
  <c r="Q50" i="1"/>
  <c r="M50" i="1"/>
  <c r="L50" i="1"/>
  <c r="K50" i="1"/>
  <c r="J50" i="1"/>
  <c r="N46" i="1"/>
  <c r="K41" i="1"/>
  <c r="S41" i="1"/>
  <c r="R41" i="1"/>
  <c r="Q41" i="1"/>
  <c r="M41" i="1"/>
  <c r="L41" i="1"/>
  <c r="J41" i="1"/>
  <c r="U69" i="1"/>
  <c r="U50" i="1"/>
  <c r="R188" i="1"/>
  <c r="R190" i="1"/>
  <c r="U41" i="1"/>
  <c r="N60" i="1"/>
  <c r="O5" i="1"/>
  <c r="U5" i="1"/>
  <c r="S188" i="1"/>
  <c r="S190" i="1"/>
  <c r="U60" i="1"/>
  <c r="N93" i="1"/>
  <c r="J189" i="1"/>
  <c r="P93" i="1"/>
  <c r="S151" i="1"/>
  <c r="P60" i="1"/>
  <c r="M151" i="1"/>
  <c r="L180" i="1"/>
  <c r="J151" i="1"/>
  <c r="L151" i="1"/>
  <c r="Q151" i="1"/>
  <c r="K152" i="1"/>
  <c r="M152" i="1"/>
  <c r="R151" i="1"/>
  <c r="M181" i="1"/>
  <c r="R180" i="1"/>
  <c r="N179" i="1"/>
  <c r="N148" i="1"/>
  <c r="N150" i="1"/>
  <c r="N140" i="1"/>
  <c r="N128" i="1"/>
  <c r="N130" i="1"/>
  <c r="N123" i="1"/>
  <c r="P50" i="1"/>
  <c r="P145" i="1"/>
  <c r="P124" i="1"/>
  <c r="P179" i="1"/>
  <c r="P148" i="1"/>
  <c r="P150" i="1"/>
  <c r="P140" i="1"/>
  <c r="P128" i="1"/>
  <c r="P130" i="1"/>
  <c r="P123" i="1"/>
  <c r="N145" i="1"/>
  <c r="N124" i="1"/>
  <c r="L152" i="1"/>
  <c r="N41" i="1"/>
  <c r="O4" i="1"/>
  <c r="U3" i="1"/>
  <c r="J180" i="1"/>
  <c r="L181" i="1"/>
  <c r="Q180" i="1"/>
  <c r="S180" i="1"/>
  <c r="M126" i="1"/>
  <c r="M131" i="1"/>
  <c r="K126" i="1"/>
  <c r="K131" i="1"/>
  <c r="R126" i="1"/>
  <c r="R131" i="1"/>
  <c r="L126" i="1"/>
  <c r="L131" i="1"/>
  <c r="Q126" i="1"/>
  <c r="Q131" i="1"/>
  <c r="S126" i="1"/>
  <c r="S131" i="1"/>
  <c r="J126" i="1"/>
  <c r="J131" i="1"/>
  <c r="N69" i="1"/>
  <c r="R5" i="1"/>
  <c r="U6" i="1"/>
  <c r="P41" i="1"/>
  <c r="N50" i="1"/>
  <c r="R4" i="1"/>
  <c r="U4" i="1"/>
  <c r="K94" i="1"/>
  <c r="P69" i="1"/>
  <c r="K151" i="1"/>
  <c r="M180" i="1"/>
  <c r="K181" i="1"/>
  <c r="K180" i="1"/>
  <c r="J188" i="1"/>
  <c r="H189" i="1"/>
  <c r="O93" i="1"/>
  <c r="P146" i="1"/>
  <c r="K182" i="1"/>
  <c r="K153" i="1"/>
  <c r="P180" i="1"/>
  <c r="P126" i="1"/>
  <c r="P132" i="1"/>
  <c r="P181" i="1"/>
  <c r="K132" i="1"/>
  <c r="O145" i="1"/>
  <c r="O124" i="1"/>
  <c r="O140" i="1"/>
  <c r="O179" i="1"/>
  <c r="O148" i="1"/>
  <c r="O150" i="1"/>
  <c r="O128" i="1"/>
  <c r="O130" i="1"/>
  <c r="O123" i="1"/>
  <c r="N180" i="1"/>
  <c r="N181" i="1"/>
  <c r="N146" i="1"/>
  <c r="N126" i="1"/>
  <c r="N131" i="1"/>
  <c r="M132" i="1"/>
  <c r="L132" i="1"/>
  <c r="O50" i="1"/>
  <c r="O41" i="1"/>
  <c r="O69" i="1"/>
  <c r="O60" i="1"/>
  <c r="N94" i="1"/>
  <c r="L189" i="1"/>
  <c r="L188" i="1"/>
  <c r="L190" i="1"/>
  <c r="N189" i="1"/>
  <c r="U189" i="1"/>
  <c r="P131" i="1"/>
  <c r="H188" i="1"/>
  <c r="J190" i="1"/>
  <c r="O146" i="1"/>
  <c r="O151" i="1"/>
  <c r="P152" i="1"/>
  <c r="P151" i="1"/>
  <c r="K133" i="1"/>
  <c r="O126" i="1"/>
  <c r="O132" i="1"/>
  <c r="O181" i="1"/>
  <c r="N182" i="1"/>
  <c r="O180" i="1"/>
  <c r="N152" i="1"/>
  <c r="N151" i="1"/>
  <c r="N132" i="1"/>
  <c r="N133" i="1"/>
  <c r="N188" i="1"/>
  <c r="N190" i="1"/>
  <c r="H190" i="1"/>
  <c r="P189" i="1"/>
  <c r="O131" i="1"/>
  <c r="O152" i="1"/>
  <c r="N153" i="1"/>
  <c r="P188" i="1"/>
  <c r="P190" i="1"/>
</calcChain>
</file>

<file path=xl/sharedStrings.xml><?xml version="1.0" encoding="utf-8"?>
<sst xmlns="http://schemas.openxmlformats.org/spreadsheetml/2006/main" count="585" uniqueCount="209">
  <si>
    <t xml:space="preserve">UNIVERSITATEA BABEŞ-BOLYAI CLUJ-NAPOCA
</t>
  </si>
  <si>
    <t>Şi:</t>
  </si>
  <si>
    <t>Activităţi didactice</t>
  </si>
  <si>
    <t>Sesiune de examene</t>
  </si>
  <si>
    <t>Vacanţă</t>
  </si>
  <si>
    <t>Sem I</t>
  </si>
  <si>
    <t>Sem II</t>
  </si>
  <si>
    <t>I</t>
  </si>
  <si>
    <t>V</t>
  </si>
  <si>
    <t>R</t>
  </si>
  <si>
    <t>Stagii de practică</t>
  </si>
  <si>
    <t xml:space="preserve">iarna </t>
  </si>
  <si>
    <t>prim</t>
  </si>
  <si>
    <t>vara</t>
  </si>
  <si>
    <t>Anul I</t>
  </si>
  <si>
    <t>Anul II</t>
  </si>
  <si>
    <t>II. DESFĂŞURAREA STUDIILOR (în număr de săptămani)</t>
  </si>
  <si>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</si>
  <si>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</si>
  <si>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</si>
  <si>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</si>
  <si>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</si>
  <si>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</si>
  <si>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</si>
  <si>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</si>
  <si>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</si>
  <si>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</si>
  <si>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</si>
  <si>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</si>
  <si>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</si>
  <si>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</si>
  <si>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</si>
  <si>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</si>
  <si>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</si>
  <si>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</si>
  <si>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</si>
  <si>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</si>
  <si>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</si>
  <si>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</si>
  <si>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</si>
  <si>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</si>
  <si>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</si>
  <si>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</si>
  <si>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</si>
  <si>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</si>
  <si>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</si>
  <si>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DISCIPLINE OPȚIONALE</t>
  </si>
  <si>
    <t>%</t>
  </si>
  <si>
    <t xml:space="preserve">TOTAL ORE FIZICE / TOTAL ORE ALOCATE STUDIULUI </t>
  </si>
  <si>
    <t xml:space="preserve">Anexă la Planul de Învățământ specializarea / programul de studiu: </t>
  </si>
  <si>
    <t>DISCIPLINE DE PREGĂTIRE FUNDAMENTALĂ (DF)</t>
  </si>
  <si>
    <t>DISCIPLINE</t>
  </si>
  <si>
    <t>OBLIGATORII</t>
  </si>
  <si>
    <t>OPȚIONALE</t>
  </si>
  <si>
    <t>ORE FIZICE</t>
  </si>
  <si>
    <t>ORE ALOCATE STUDIULUI</t>
  </si>
  <si>
    <t>NR. DE CREDITE</t>
  </si>
  <si>
    <t>AN I</t>
  </si>
  <si>
    <t>AN II</t>
  </si>
  <si>
    <t>BILANȚ GENERAL</t>
  </si>
  <si>
    <r>
      <t xml:space="preserve">Durata studiilor: </t>
    </r>
    <r>
      <rPr>
        <b/>
        <sz val="10"/>
        <color indexed="8"/>
        <rFont val="Times New Roman"/>
        <family val="1"/>
      </rPr>
      <t>4 semestre</t>
    </r>
  </si>
  <si>
    <t>120 de credite din care:</t>
  </si>
  <si>
    <t>Semestrele 1 - 3 (14 săptămâni)</t>
  </si>
  <si>
    <t>Semestrul 4 (12 săptămâni)</t>
  </si>
  <si>
    <t>Semestrul  4 (12 săptămâni)</t>
  </si>
  <si>
    <t>I. CERINŢE PENTRU OBŢINEREA DIPLOMEI DE MASTER</t>
  </si>
  <si>
    <r>
      <rPr>
        <b/>
        <sz val="10"/>
        <color indexed="8"/>
        <rFont val="Times New Roman"/>
        <family val="1"/>
      </rPr>
      <t>10</t>
    </r>
    <r>
      <rPr>
        <sz val="10"/>
        <color indexed="8"/>
        <rFont val="Times New Roman"/>
        <family val="1"/>
      </rPr>
      <t xml:space="preserve"> credite la examenul de susținere a disertației</t>
    </r>
  </si>
  <si>
    <t>DISCIPLINE COMPLEMENTARE (DC)</t>
  </si>
  <si>
    <t>XND 1101</t>
  </si>
  <si>
    <t>XND 1102</t>
  </si>
  <si>
    <t>XND 1203</t>
  </si>
  <si>
    <t>XND 1204</t>
  </si>
  <si>
    <t xml:space="preserve">TOTAL CREDITE / ORE PE SĂPTĂMÂNĂ / EVALUĂRI </t>
  </si>
  <si>
    <t xml:space="preserve">PROGRAM DE STUDII PSIHOPEDAGOGICE </t>
  </si>
  <si>
    <t>An I, Semestrul 1</t>
  </si>
  <si>
    <t>An I, Semestrul 2</t>
  </si>
  <si>
    <t>An II, Semestrul 3</t>
  </si>
  <si>
    <t>An II, Semestrul 4</t>
  </si>
  <si>
    <t>Pentru a ocupa posturi didactice în învăţământul liceal, postliceal şi universitar, absolvenţii trebuie să posede Certificat de absolvire a Programului se studii psihopedagogice, Nivelul II, a Departamentului pentru pregătirea personalului didactic. Disciplinelor Departamentului li se repartizează 30 de credite (+ 5 credite aferente examenului de absolvire)</t>
  </si>
  <si>
    <t>MODUL PEDAGOCIC - Nivelul II: 30 de credite ECTS  + 5 credite ECTS aferente examenului de absolvire</t>
  </si>
  <si>
    <t>DP</t>
  </si>
  <si>
    <t>DO</t>
  </si>
  <si>
    <t>XND 2305</t>
  </si>
  <si>
    <t>XND 2306</t>
  </si>
  <si>
    <t>DF – Discipline de extensie a pregătirii psihopedagogice fundamentale (obligatorii)</t>
  </si>
  <si>
    <t>DP – Discipline de extensie a pregătirii didactice şi practice de specialitate (obligatorii)</t>
  </si>
  <si>
    <t xml:space="preserve">DO - Discipline opţionale </t>
  </si>
  <si>
    <t>Verificați standardele specifice domeniului dumneavoastră pentru a evita incongruențele.</t>
  </si>
  <si>
    <t>ÎN TOATE TABELELE DIN ACEASTĂ MACHETĂ, TREBUIE SĂ INTRODUCEȚI  DATE NUMAI ÎN CELULELE MARCATE CU GALBEN</t>
  </si>
  <si>
    <t>Tabelele/rândurile necompletate se șterg sau se ascund (dacă afectează formulele) HIDE</t>
  </si>
  <si>
    <r>
      <rPr>
        <b/>
        <sz val="10"/>
        <color indexed="8"/>
        <rFont val="Times New Roman"/>
        <family val="1"/>
      </rPr>
      <t>IV.EXAMENUL DE DISERTAȚIE</t>
    </r>
    <r>
      <rPr>
        <sz val="10"/>
        <color indexed="8"/>
        <rFont val="Times New Roman"/>
        <family val="1"/>
      </rPr>
      <t xml:space="preserve"> - perioada iunie-iulie (1 săptămână)
Proba: Prezentarea şi susţinerea lucrării de disertație - 10 credite
</t>
    </r>
  </si>
  <si>
    <t>CURS OPȚIONAL 4 (An II, Semestrul 4)- (COD PACHET aici)</t>
  </si>
  <si>
    <t>Titlul absolventului: MASTER</t>
  </si>
  <si>
    <t>DA</t>
  </si>
  <si>
    <t>DSIN</t>
  </si>
  <si>
    <t>DISCIPLINE DE SPECIALITATE  (DS)</t>
  </si>
  <si>
    <t xml:space="preserve">acest tabel nu se modifica </t>
  </si>
  <si>
    <t>În contul a cel mult 3 discipline opţionale, studentul are dreptul să aleagă 3 discipline de la alte specializări ale facultăţilor din Universitatea „Babeş-Bolyai”, respectând condiționările din planurile de învățământ ale respectivelor specializări.</t>
  </si>
  <si>
    <t>Psihopedagogia adolescenţilor, tinerilor şi adulţilor/Psycho-pedagogy of teenagers, youth and adults</t>
  </si>
  <si>
    <t>Proiectarea şi managementul programelor educaţionale/Design and management of educational programmes</t>
  </si>
  <si>
    <t>Didactica domeniului şi dezvoltări în didactica specialităţii (învăţământ liceal, postliceal, universitar)/Field didactics and developments in the didactics of the specialization (high school, post-high school, higher education)</t>
  </si>
  <si>
    <t>Disciplină opțională 1/Optional discipline (1)</t>
  </si>
  <si>
    <t xml:space="preserve">Practică pedagogică (în învăţământul liceal, postliceal şi universitar)/Pre-service teaching practice (at high school, post-high school, higher education level)
</t>
  </si>
  <si>
    <t>Disciplină opțională 2/Optional discipline (2)</t>
  </si>
  <si>
    <t>Examen de absolvire: Nivelul II/Graduation exam: Level II</t>
  </si>
  <si>
    <t>RAPORT DE REVIZUIRE A PLANULUI DE ÎNVĂȚĂMÂNT VALABIL ÎNCEPÂND DIN ANUL UNIVERSITAR 2021-2022</t>
  </si>
  <si>
    <t xml:space="preserve"> Pentru actualizarea planului de învățământ, au fost organizate consultări cu studenții</t>
  </si>
  <si>
    <t xml:space="preserve"> Propuneri și sugestii ale studenților cu privire la îmbunătățirea planurilor de învățământ</t>
  </si>
  <si>
    <t xml:space="preserve">Propunerea a fost implementată </t>
  </si>
  <si>
    <t>3.</t>
  </si>
  <si>
    <t>4.</t>
  </si>
  <si>
    <t>5.</t>
  </si>
  <si>
    <t>Conform Art. 14 al Regulamentului ECTS, niciun student nu poate fi obligat, prin prevederile planului de învățământ, la frecventarea a mai mult de 6-7 discipline pe semestru în vederea acumulării celor 30 de credite.</t>
  </si>
  <si>
    <t>Denumirile cursurilor din planurile de învățământ vor apărea în limba româna, în limba programului de studiu, dar și în limba engleză (în cazul programelor în altă limbă decât engleza și al celor în limba română).</t>
  </si>
  <si>
    <t>Fundamente de antreprenoriat</t>
  </si>
  <si>
    <t xml:space="preserve"> Pentru actualizarea planului de învățământ, au fost organizate consultări cu principalii angajatori ai absolvenților/autorități locale </t>
  </si>
  <si>
    <t xml:space="preserve"> Propuneri și sugestii ale angajatorilor/autorităților locale cu privire la îmbunătățirea planurilor de învățământ</t>
  </si>
  <si>
    <t xml:space="preserve"> Lista angajatorilor/autorităților locale consultați(te)</t>
  </si>
  <si>
    <t>FDAU0004</t>
  </si>
  <si>
    <r>
      <rPr>
        <b/>
        <sz val="10"/>
        <color indexed="8"/>
        <rFont val="Times New Roman"/>
        <family val="1"/>
      </rPr>
      <t xml:space="preserve">    99 </t>
    </r>
    <r>
      <rPr>
        <sz val="10"/>
        <color indexed="8"/>
        <rFont val="Times New Roman"/>
        <family val="1"/>
      </rPr>
      <t>de credite la disciplinele obligatorii;</t>
    </r>
  </si>
  <si>
    <r>
      <rPr>
        <b/>
        <sz val="10"/>
        <color indexed="8"/>
        <rFont val="Times New Roman"/>
        <family val="1"/>
      </rPr>
      <t xml:space="preserve">   </t>
    </r>
    <r>
      <rPr>
        <sz val="10"/>
        <color indexed="8"/>
        <rFont val="Times New Roman"/>
        <family val="1"/>
      </rPr>
      <t xml:space="preserve"> 21 de credite la disciplinele opţionale;</t>
    </r>
  </si>
  <si>
    <t>LMR1101</t>
  </si>
  <si>
    <t>LMR1115</t>
  </si>
  <si>
    <t>Istorie și imaginar / History and Imaginary</t>
  </si>
  <si>
    <t>LMX1101</t>
  </si>
  <si>
    <t>LMR1217</t>
  </si>
  <si>
    <t>LMR1218</t>
  </si>
  <si>
    <t>Filosofia și teologia imaginii / Philosophy and Theology of the Image</t>
  </si>
  <si>
    <t>LMR2120</t>
  </si>
  <si>
    <t>LMR2121</t>
  </si>
  <si>
    <t>Poetica imaginației / Poetics of Imagination</t>
  </si>
  <si>
    <t>LMR2122</t>
  </si>
  <si>
    <t>Hermeneutici ale imaginii / Hermeneutics of the Image</t>
  </si>
  <si>
    <t>LMX2101</t>
  </si>
  <si>
    <t>Imaginar cinematografic / Cinematographic Imaginary</t>
  </si>
  <si>
    <t>LMR2223</t>
  </si>
  <si>
    <t>LMR2224</t>
  </si>
  <si>
    <t>LMR2225</t>
  </si>
  <si>
    <t>LMR2226</t>
  </si>
  <si>
    <t>Creație literară și critificțiune / Literature and Critifiction</t>
  </si>
  <si>
    <t>Seminar de cercetare / Research Seminary</t>
  </si>
  <si>
    <t>CURS OPȚIONAL 1 (An I, Semestrul 1) - (COD PACHET LMX1101)</t>
  </si>
  <si>
    <t>LMU1104</t>
  </si>
  <si>
    <t>Analiza şi didactica limbajelor specializate (Modul introductiv) / The Analysis and Didactics of Specialised Languages (Introductory Module)</t>
  </si>
  <si>
    <t>LMU1112</t>
  </si>
  <si>
    <t>Genul, noţiune literară proteică / Gender, a Protean Literary Notion</t>
  </si>
  <si>
    <t>Conținuturi specifice multimodale / Specific Multimodal Content</t>
  </si>
  <si>
    <t>LMU1107</t>
  </si>
  <si>
    <t>Disciplină în limbă străină la alegere din oferta masterală a Facultăţii 1 / Optional Course 1</t>
  </si>
  <si>
    <t>CURS OPȚIONAL 2 (An I, Semestrul 2)- (COD PACHET LMX1201)</t>
  </si>
  <si>
    <t>LMU1204</t>
  </si>
  <si>
    <t>Analiza şi didactica limbajelor specializate (Engleza pentru ştiinţele socio-umane şi pentru drept)/ The Analysis and Didactics of Specialised Languages (English for Hard Sciences)</t>
  </si>
  <si>
    <t>LMU1212</t>
  </si>
  <si>
    <t>Corpor(e)alităţi / Corpor(e)alities</t>
  </si>
  <si>
    <t>Practici de comunicare în context socio-profesional / Techniques of communication in a socio-professional context</t>
  </si>
  <si>
    <t>LMU1207</t>
  </si>
  <si>
    <t>Disciplină în limbă străină la alegere din oferta masterală a Facultăţii 2 / Optional Course 2</t>
  </si>
  <si>
    <t>Analiza şi didactica limbajelor specializate (Engleza pentru ştiinţele exacte )/ The Analysis and Didactics of Specialised Languages (English for Hard Sciences)</t>
  </si>
  <si>
    <t>LMU2104</t>
  </si>
  <si>
    <t>LMU2112</t>
  </si>
  <si>
    <t>Limbă și gen  / Language and Gender</t>
  </si>
  <si>
    <t>Instrumente digitale pentru comunicare socio-profesională / Digital tools for socio-professional communication</t>
  </si>
  <si>
    <t>LMU2107</t>
  </si>
  <si>
    <t xml:space="preserve">Disciplină în limbă străină la alegere din oferta masterală a Facultăţii 3 / Optional Course 3 </t>
  </si>
  <si>
    <t>CURS OPȚIONAL 3 (An II, Semestrul 3)- (COD PACHET LMX 2101)</t>
  </si>
  <si>
    <t>1. Cunoștințele de limbă și literatură să fie însoțite de o pregătire informatică (word, excel, power point)</t>
  </si>
  <si>
    <t>2. Dezvoltarea capacității de relaționare (public relations) cu mediul socio-economic și politic</t>
  </si>
  <si>
    <t>3. Practică axată pe redactarea de texte (recenzii, cronici)</t>
  </si>
  <si>
    <t>LMX1201</t>
  </si>
  <si>
    <t>FACULTATEA DE LITERE</t>
  </si>
  <si>
    <t>Domeniul:  FILOLOGIE</t>
  </si>
  <si>
    <t>Specializarea/Programul de studiu: ISTORIA IMAGINILOR - ISTORIA IDEILOR</t>
  </si>
  <si>
    <t>Limba de predare: ROMÂNĂ</t>
  </si>
  <si>
    <t>Tipul specializării/programului de master: cercetare</t>
  </si>
  <si>
    <t>1. Accentuarea expertizei de scriere de proiecte, de call for papers.</t>
  </si>
  <si>
    <t>2. Extinderea formulelor de cercetare integrată în care cadrele didactice și studenții lucrează împreună.</t>
  </si>
  <si>
    <t>1. Școala Spectrum</t>
  </si>
  <si>
    <t>2. Inspectoratul Județean Alba</t>
  </si>
  <si>
    <t>3. Librăria Bookstory</t>
  </si>
  <si>
    <t>4.Centrul Cultural Francez, Cluj</t>
  </si>
  <si>
    <r>
      <rPr>
        <b/>
        <sz val="10"/>
        <color indexed="8"/>
        <rFont val="Times New Roman"/>
        <family val="1"/>
      </rPr>
      <t>VI.  UNIVERSITĂŢI DE REFERINȚĂ DIN TOP 500 :</t>
    </r>
    <r>
      <rPr>
        <sz val="10"/>
        <color indexed="8"/>
        <rFont val="Times New Roman"/>
        <family val="1"/>
      </rPr>
      <t xml:space="preserve">
Université Sorbonne - Paris 4
Université Stendhal - Grenoble 3
Universitatea Sapienza - Roma 
……………...........................................…………………….. 
………………………………...........................................…..
……………............................................……………………..                                                                                                ……………............................................…………………….. </t>
    </r>
  </si>
  <si>
    <t>Ficțiune și transmedialitate / Fiction and Transmediality</t>
  </si>
  <si>
    <t>MODUL PEDAGOGIC - Nivelul II: 30 de credite ECTS  + 5 credite ECTS aferente examenului de absolvire</t>
  </si>
  <si>
    <t>Teorii socio-spațiale / Socio-spatial Theories</t>
  </si>
  <si>
    <t>Narațiuni și universuri simbolice / Symbolic Narratives and World-making</t>
  </si>
  <si>
    <t xml:space="preserve">LMR1116 </t>
  </si>
  <si>
    <t>LMR 1219</t>
  </si>
  <si>
    <t>Pictură, sculptură și arhitectură comparată  / Comparative Painting, Sculpture and Architecture</t>
  </si>
  <si>
    <r>
      <t xml:space="preserve">Narațiuni și universuri simbolice / </t>
    </r>
    <r>
      <rPr>
        <i/>
        <sz val="10"/>
        <color indexed="8"/>
        <rFont val="Times New Roman"/>
      </rPr>
      <t>Symbolic Narratives and World-making</t>
    </r>
  </si>
  <si>
    <t>Sem. 1: LMX2101</t>
  </si>
  <si>
    <t>Sem. 3: LMX1201</t>
  </si>
  <si>
    <t>DISCIPLINE FACULTATIVE TRANSVERSALE (II)</t>
  </si>
  <si>
    <t>Semestrul 1/Semestrul 2/Semestrul 3/Semestrul 4</t>
  </si>
  <si>
    <t>FAU000X</t>
  </si>
  <si>
    <t>Fundamente de antreprenoriat/Fundamentals of Entrepreneurship</t>
  </si>
  <si>
    <t>FEU000X</t>
  </si>
  <si>
    <t>Fundamente de educație umanistă (Teoria argumentării)/Fundamentals of Humanities (Argumentation Theory)</t>
  </si>
  <si>
    <t>Un student poate alege o disciplină facultativă transversală o singură dată pe parcursul unui ciclu de studii, în oricare din semestrele în care aceasta este predată. Atunci când studentul introduce o disciplină facultativă transversală în Contractul Anual de Studii, litera X din codul disciplinei va fi înlocuită cu numărul semestrului în care disciplina este studiată (1, 2, 3, 4, 5 sau 6).</t>
  </si>
  <si>
    <t>TOTALURI DISCIPLINE FACULTATIVE (I + II)</t>
  </si>
  <si>
    <t>TOTALURI</t>
  </si>
  <si>
    <t>Total discipline</t>
  </si>
  <si>
    <t>TOTAL CREDITE / ORE PE SĂPTĂMÂNĂ / EVALUĂRI / TOTAL DISCIPLINE</t>
  </si>
  <si>
    <t>PLAN DE ÎNVĂŢĂMÂNT  valabil începând din anul universitar 2022-2024</t>
  </si>
  <si>
    <t>Sem. 2: LMX1101</t>
  </si>
  <si>
    <t>Imaginarul folcloric / Folklore Imaginaries</t>
  </si>
  <si>
    <t>Dialog interartistic: relația literatură-muzică / Inter-Arts Dialogue. The Relationship between Literature and Music</t>
  </si>
  <si>
    <t>Modul opţional sau disciplină în limbă străină la alegere din oferta masterală a Facultăţii 1/ Optional Module 1</t>
  </si>
  <si>
    <t>Modul opțional sau disciplină în limbă străină la alegere din oferta masterală a facultății 2 / Optional Module 2</t>
  </si>
  <si>
    <t>Modul opţional sau disciplină în limbă străină la alegere din oferta masterală a Facultăţii 3 / Optional Module 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</si>
</sst>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b/>
      <sz val="10"/>
      <color theme="1"/>
      <name val="Times New Roman"/>
      <family val="1"/>
    </font>
    <font>
      <sz val="10"/>
      <color theme="1"/>
      <name val="Times New Roman"/>
      <family val="1"/>
    </font>
    <font>
      <b/>
      <sz val="10"/>
      <color rgb="FFFF0000"/>
      <name val="Times New Roman"/>
      <family val="1"/>
    </font>
    <font>
      <b/>
      <sz val="10"/>
      <name val="Times New Roman"/>
      <family val="1"/>
    </font>
    <font>
      <sz val="14"/>
      <color indexed="8"/>
      <name val="Times New Roman"/>
      <family val="1"/>
    </font>
    <font>
      <sz val="14"/>
      <color theme="1"/>
      <name val="Calibri"/>
      <family val="2"/>
      <charset val="238"/>
      <scheme val="minor"/>
    </font>
    <font>
      <sz val="10"/>
      <color rgb="FFFF0000"/>
      <name val="Times New Roman"/>
      <family val="1"/>
    </font>
    <font>
      <sz val="10"/>
      <name val="Times New Roman"/>
      <family val="1"/>
    </font>
    <font>
      <sz val="11"/>
      <name val="Calibri"/>
      <family val="2"/>
      <charset val="238"/>
      <scheme val="minor"/>
    </font>
    <font>
      <sz val="8"/>
      <color rgb="FF000000"/>
      <name val="Segoe UI"/>
      <family val="2"/>
    </font>
    <font>
      <b/>
      <sz val="11"/>
      <color theme="1"/>
      <name val="Calibri"/>
      <family val="2"/>
      <charset val="238"/>
      <scheme val="minor"/>
    </font>
    <font>
      <sz val="8"/>
      <name val="Calibri"/>
      <family val="2"/>
      <charset val="238"/>
      <scheme val="minor"/>
    </font>
    <font>
      <sz val="10"/>
      <color rgb="FF000000"/>
      <name val="Times New Roman"/>
    </font>
    <font>
      <sz val="11"/>
      <name val="Calibri"/>
    </font>
    <font>
      <i/>
      <sz val="10"/>
      <color indexed="8"/>
      <name val="Times New Roman"/>
    </font>
  </fonts>
  <fills count="11">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patternFill patternType="solid">
        <fgColor rgb="FF00B0F0"/>
        <bgColor indexed="64"/>
      </patternFill>
    </fill>
    <fill>
      <patternFill patternType="solid">
        <fgColor rgb="FFFFFF00"/>
        <bgColor indexed="64"/>
      </patternFill>
    </fill>
    <fill>
      <patternFill patternType="solid">
        <fgColor theme="6" tint="0.59996337778862885"/>
        <bgColor indexed="64"/>
      </patternFill>
    </fill>
    <fill>
      <patternFill patternType="solid">
        <fgColor rgb="FFFFFF99"/>
        <bgColor rgb="FFFFFF99"/>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45">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2" xfId="0" applyFont="1" applyBorder="1" applyProtection="1">
      <protection locked="0"/>
    </xf>
    <xf numFmtId="0" fontId="1"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1" fontId="2" fillId="0" borderId="0" xfId="0" applyNumberFormat="1" applyFont="1" applyBorder="1" applyAlignment="1" applyProtection="1">
      <alignment horizontal="center"/>
      <protection locked="0"/>
    </xf>
    <xf numFmtId="2" fontId="1" fillId="0" borderId="0" xfId="0" applyNumberFormat="1" applyFont="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 fillId="0"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Border="1" applyProtection="1"/>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3" borderId="1" xfId="0" applyFont="1" applyFill="1" applyBorder="1" applyAlignment="1" applyProtection="1">
      <alignment horizontal="left" vertical="center"/>
      <protection locked="0"/>
    </xf>
    <xf numFmtId="1" fontId="1" fillId="3"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xf>
    <xf numFmtId="1" fontId="1" fillId="3" borderId="1" xfId="0" applyNumberFormat="1" applyFont="1" applyFill="1" applyBorder="1" applyAlignment="1" applyProtection="1">
      <alignment horizontal="left" vertical="center"/>
      <protection locked="0"/>
    </xf>
    <xf numFmtId="0" fontId="1" fillId="0" borderId="4" xfId="0" applyFont="1" applyBorder="1" applyAlignment="1" applyProtection="1">
      <alignment horizontal="center" vertical="center" wrapText="1"/>
      <protection locked="0"/>
    </xf>
    <xf numFmtId="0" fontId="1" fillId="0" borderId="0" xfId="0" applyFont="1" applyBorder="1" applyAlignment="1" applyProtection="1">
      <protection locked="0"/>
    </xf>
    <xf numFmtId="0" fontId="2" fillId="0" borderId="4" xfId="0" applyFont="1" applyBorder="1" applyProtection="1">
      <protection locked="0"/>
    </xf>
    <xf numFmtId="0" fontId="1" fillId="0" borderId="4" xfId="0" applyNumberFormat="1"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7" fillId="0" borderId="1" xfId="0" applyFont="1" applyBorder="1" applyAlignment="1" applyProtection="1">
      <alignment horizontal="center" vertical="center"/>
    </xf>
    <xf numFmtId="0" fontId="1" fillId="3" borderId="1" xfId="0" applyFont="1" applyFill="1" applyBorder="1" applyAlignment="1" applyProtection="1">
      <alignment horizontal="left" vertical="center"/>
      <protection locked="0"/>
    </xf>
    <xf numFmtId="49" fontId="1" fillId="3" borderId="1" xfId="0" applyNumberFormat="1" applyFont="1" applyFill="1" applyBorder="1" applyAlignment="1" applyProtection="1">
      <alignment horizontal="center" vertical="center" wrapText="1"/>
      <protection locked="0"/>
    </xf>
    <xf numFmtId="1" fontId="1" fillId="5" borderId="1" xfId="0" applyNumberFormat="1" applyFont="1" applyFill="1" applyBorder="1" applyAlignment="1" applyProtection="1">
      <alignment horizontal="center" vertical="center" wrapText="1"/>
      <protection locked="0"/>
    </xf>
    <xf numFmtId="0" fontId="1" fillId="0" borderId="0" xfId="0" applyFont="1" applyProtection="1">
      <protection locked="0"/>
    </xf>
    <xf numFmtId="1" fontId="2" fillId="5" borderId="1" xfId="0" applyNumberFormat="1" applyFont="1" applyFill="1" applyBorder="1" applyAlignment="1" applyProtection="1">
      <alignment horizontal="center" vertical="center"/>
    </xf>
    <xf numFmtId="0" fontId="2" fillId="5" borderId="3" xfId="0" applyFont="1" applyFill="1" applyBorder="1" applyAlignment="1" applyProtection="1">
      <alignment horizontal="center" vertical="center"/>
      <protection locked="0"/>
    </xf>
    <xf numFmtId="1" fontId="10" fillId="5" borderId="1" xfId="0" applyNumberFormat="1" applyFont="1" applyFill="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Protection="1">
      <protection locked="0"/>
    </xf>
    <xf numFmtId="0" fontId="1" fillId="0" borderId="1" xfId="0" applyFont="1" applyBorder="1" applyAlignment="1" applyProtection="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xf>
    <xf numFmtId="0" fontId="13" fillId="0" borderId="0" xfId="0" applyFont="1" applyProtection="1">
      <protection locked="0"/>
    </xf>
    <xf numFmtId="1" fontId="1" fillId="5" borderId="1" xfId="0" applyNumberFormat="1" applyFont="1" applyFill="1" applyBorder="1" applyAlignment="1" applyProtection="1">
      <alignment horizontal="left" vertical="center" wrapText="1"/>
      <protection locked="0"/>
    </xf>
    <xf numFmtId="1" fontId="1" fillId="5" borderId="1" xfId="0" applyNumberFormat="1"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center"/>
    </xf>
    <xf numFmtId="0" fontId="19" fillId="10" borderId="16" xfId="0" applyFont="1" applyFill="1" applyBorder="1" applyAlignment="1">
      <alignment horizontal="left" vertical="center"/>
    </xf>
    <xf numFmtId="0" fontId="1" fillId="0" borderId="1" xfId="0" applyFont="1" applyBorder="1" applyAlignment="1" applyProtection="1">
      <alignment horizontal="center" vertical="center" wrapText="1"/>
    </xf>
    <xf numFmtId="0" fontId="1" fillId="0" borderId="0" xfId="0" applyFont="1" applyAlignment="1" applyProtection="1">
      <alignment vertical="top" wrapText="1"/>
      <protection locked="0"/>
    </xf>
    <xf numFmtId="0" fontId="1" fillId="3" borderId="1"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center" wrapText="1"/>
      <protection locked="0"/>
    </xf>
    <xf numFmtId="1" fontId="1" fillId="0" borderId="1" xfId="0" applyNumberFormat="1" applyFont="1" applyBorder="1" applyAlignment="1" applyProtection="1">
      <alignment horizontal="center" vertical="center" wrapText="1"/>
    </xf>
    <xf numFmtId="2" fontId="1" fillId="3" borderId="1" xfId="0" applyNumberFormat="1" applyFont="1" applyFill="1" applyBorder="1" applyAlignment="1" applyProtection="1">
      <alignment horizontal="center" vertical="center" wrapText="1"/>
      <protection locked="0"/>
    </xf>
    <xf numFmtId="0" fontId="1" fillId="0" borderId="0" xfId="0" applyFont="1" applyProtection="1">
      <protection locked="0"/>
    </xf>
    <xf numFmtId="1" fontId="1" fillId="5" borderId="1" xfId="0" applyNumberFormat="1" applyFont="1" applyFill="1" applyBorder="1" applyAlignment="1" applyProtection="1">
      <alignment horizontal="left" vertical="center" wrapText="1"/>
      <protection locked="0"/>
    </xf>
    <xf numFmtId="0" fontId="2" fillId="0" borderId="1" xfId="0" applyFont="1" applyBorder="1" applyAlignment="1" applyProtection="1">
      <alignment horizontal="center" vertical="center" wrapText="1"/>
      <protection locked="0"/>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0" xfId="0" applyFont="1" applyProtection="1">
      <protection locked="0"/>
    </xf>
    <xf numFmtId="0" fontId="14" fillId="0" borderId="1" xfId="0" applyFont="1" applyBorder="1" applyAlignment="1" applyProtection="1">
      <alignment horizontal="center" vertical="center" wrapText="1"/>
      <protection locked="0"/>
    </xf>
    <xf numFmtId="0" fontId="14" fillId="3" borderId="1" xfId="0" applyFont="1" applyFill="1" applyBorder="1" applyAlignment="1" applyProtection="1">
      <alignment horizontal="center" vertical="center" wrapText="1"/>
      <protection locked="0"/>
    </xf>
    <xf numFmtId="1" fontId="14" fillId="3" borderId="1" xfId="0" applyNumberFormat="1" applyFont="1" applyFill="1" applyBorder="1" applyAlignment="1" applyProtection="1">
      <alignment horizontal="left" vertical="center"/>
      <protection locked="0"/>
    </xf>
    <xf numFmtId="1" fontId="1" fillId="0" borderId="1" xfId="0" applyNumberFormat="1" applyFont="1" applyFill="1" applyBorder="1" applyAlignment="1" applyProtection="1">
      <alignment horizontal="center" vertical="center"/>
    </xf>
    <xf numFmtId="0" fontId="1" fillId="8" borderId="1" xfId="0" applyFont="1" applyFill="1" applyBorder="1" applyAlignment="1" applyProtection="1">
      <alignment horizontal="center" vertical="center"/>
      <protection locked="0"/>
    </xf>
    <xf numFmtId="1" fontId="14" fillId="0" borderId="1" xfId="0" applyNumberFormat="1" applyFont="1" applyFill="1" applyBorder="1" applyAlignment="1" applyProtection="1">
      <alignment horizontal="left" vertical="center"/>
      <protection locked="0"/>
    </xf>
    <xf numFmtId="1" fontId="1"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Protection="1">
      <protection locked="0"/>
    </xf>
    <xf numFmtId="0" fontId="2" fillId="0" borderId="2" xfId="0" applyNumberFormat="1" applyFont="1" applyBorder="1" applyAlignment="1" applyProtection="1">
      <alignment horizontal="center" vertical="center"/>
      <protection locked="0"/>
    </xf>
    <xf numFmtId="0" fontId="2" fillId="0" borderId="5" xfId="0" applyNumberFormat="1" applyFont="1" applyBorder="1" applyAlignment="1" applyProtection="1">
      <alignment horizontal="center" vertical="center"/>
      <protection locked="0"/>
    </xf>
    <xf numFmtId="0" fontId="2" fillId="0" borderId="6"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xf>
    <xf numFmtId="2" fontId="1" fillId="0" borderId="1" xfId="0" applyNumberFormat="1"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1" fontId="2" fillId="0" borderId="1" xfId="0" applyNumberFormat="1" applyFont="1" applyBorder="1" applyAlignment="1" applyProtection="1">
      <alignment horizontal="center"/>
    </xf>
    <xf numFmtId="0" fontId="1" fillId="0" borderId="4" xfId="0" applyFont="1" applyBorder="1" applyAlignment="1" applyProtection="1">
      <alignment horizontal="left" vertical="center" wrapText="1"/>
    </xf>
    <xf numFmtId="0" fontId="0" fillId="0" borderId="4" xfId="0" applyBorder="1" applyAlignment="1"/>
    <xf numFmtId="0" fontId="0" fillId="0" borderId="0" xfId="0" applyAlignment="1"/>
    <xf numFmtId="1" fontId="1" fillId="3" borderId="2" xfId="0" applyNumberFormat="1" applyFont="1" applyFill="1" applyBorder="1" applyAlignment="1" applyProtection="1">
      <alignment horizontal="left" vertical="center" wrapText="1"/>
      <protection locked="0"/>
    </xf>
    <xf numFmtId="1" fontId="1" fillId="3" borderId="5" xfId="0" applyNumberFormat="1" applyFont="1" applyFill="1" applyBorder="1" applyAlignment="1" applyProtection="1">
      <alignment horizontal="left" vertical="center" wrapText="1"/>
      <protection locked="0"/>
    </xf>
    <xf numFmtId="1" fontId="1" fillId="3" borderId="6" xfId="0" applyNumberFormat="1"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0" fillId="0" borderId="5" xfId="0" applyBorder="1" applyAlignment="1">
      <alignment horizontal="left" vertical="center"/>
    </xf>
    <xf numFmtId="0" fontId="0" fillId="0" borderId="6" xfId="0" applyBorder="1" applyAlignment="1">
      <alignment horizontal="left" vertical="center"/>
    </xf>
    <xf numFmtId="0" fontId="1" fillId="2" borderId="2" xfId="0" applyFont="1" applyFill="1" applyBorder="1" applyAlignment="1" applyProtection="1">
      <alignment horizontal="left" vertical="top" wrapText="1"/>
      <protection locked="0"/>
    </xf>
    <xf numFmtId="0" fontId="1" fillId="2" borderId="5"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2" fillId="0" borderId="1"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1" xfId="0" applyFont="1" applyBorder="1" applyAlignment="1" applyProtection="1">
      <alignment horizontal="center" vertical="center" wrapText="1"/>
    </xf>
    <xf numFmtId="1" fontId="1" fillId="5" borderId="2" xfId="0" applyNumberFormat="1" applyFont="1" applyFill="1" applyBorder="1" applyAlignment="1" applyProtection="1">
      <alignment horizontal="left" vertical="center" wrapText="1"/>
      <protection locked="0"/>
    </xf>
    <xf numFmtId="1" fontId="1" fillId="5" borderId="5" xfId="0" applyNumberFormat="1" applyFont="1" applyFill="1" applyBorder="1" applyAlignment="1" applyProtection="1">
      <alignment horizontal="left" vertical="center" wrapText="1"/>
      <protection locked="0"/>
    </xf>
    <xf numFmtId="1" fontId="1" fillId="5" borderId="6" xfId="0" applyNumberFormat="1" applyFont="1" applyFill="1" applyBorder="1" applyAlignment="1" applyProtection="1">
      <alignment horizontal="left" vertical="center" wrapText="1"/>
      <protection locked="0"/>
    </xf>
    <xf numFmtId="0" fontId="8" fillId="0" borderId="0" xfId="0" applyFont="1"/>
    <xf numFmtId="0" fontId="9" fillId="0" borderId="0"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1" fontId="2" fillId="5" borderId="2" xfId="0" applyNumberFormat="1" applyFont="1" applyFill="1" applyBorder="1" applyAlignment="1" applyProtection="1">
      <alignment horizontal="center" vertical="center" wrapText="1"/>
      <protection locked="0"/>
    </xf>
    <xf numFmtId="1" fontId="2" fillId="5" borderId="5" xfId="0" applyNumberFormat="1" applyFont="1" applyFill="1" applyBorder="1" applyAlignment="1" applyProtection="1">
      <alignment horizontal="center" vertical="center" wrapText="1"/>
      <protection locked="0"/>
    </xf>
    <xf numFmtId="1" fontId="2" fillId="5" borderId="6" xfId="0" applyNumberFormat="1" applyFont="1" applyFill="1" applyBorder="1" applyAlignment="1" applyProtection="1">
      <alignment horizontal="center" vertical="center" wrapText="1"/>
      <protection locked="0"/>
    </xf>
    <xf numFmtId="1" fontId="2" fillId="0" borderId="2" xfId="0" applyNumberFormat="1" applyFont="1" applyBorder="1" applyAlignment="1" applyProtection="1">
      <alignment horizontal="center" vertical="center" wrapText="1"/>
      <protection locked="0"/>
    </xf>
    <xf numFmtId="1" fontId="2" fillId="0" borderId="5" xfId="0" applyNumberFormat="1" applyFont="1" applyBorder="1" applyAlignment="1" applyProtection="1">
      <alignment horizontal="center" vertical="center" wrapText="1"/>
      <protection locked="0"/>
    </xf>
    <xf numFmtId="1" fontId="2" fillId="0" borderId="6" xfId="0" applyNumberFormat="1" applyFont="1" applyBorder="1" applyAlignment="1" applyProtection="1">
      <alignment horizontal="center" vertical="center" wrapText="1"/>
      <protection locked="0"/>
    </xf>
    <xf numFmtId="0" fontId="2" fillId="5" borderId="2" xfId="0" applyFont="1" applyFill="1" applyBorder="1" applyAlignment="1" applyProtection="1">
      <alignment horizontal="left" vertical="center" wrapText="1"/>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9" xfId="0" applyFont="1" applyFill="1" applyBorder="1" applyAlignment="1" applyProtection="1">
      <alignment horizontal="left" vertical="center" wrapText="1"/>
    </xf>
    <xf numFmtId="0" fontId="2" fillId="5" borderId="4" xfId="0" applyFont="1" applyFill="1" applyBorder="1" applyAlignment="1" applyProtection="1">
      <alignment horizontal="left" vertical="center" wrapText="1"/>
    </xf>
    <xf numFmtId="0" fontId="2" fillId="5" borderId="10" xfId="0" applyFont="1" applyFill="1" applyBorder="1" applyAlignment="1" applyProtection="1">
      <alignment horizontal="left" vertical="center" wrapText="1"/>
    </xf>
    <xf numFmtId="0" fontId="2" fillId="5" borderId="11"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2" fillId="5" borderId="8" xfId="0" applyFont="1" applyFill="1" applyBorder="1" applyAlignment="1" applyProtection="1">
      <alignment horizontal="left" vertical="center" wrapText="1"/>
    </xf>
    <xf numFmtId="2" fontId="1" fillId="5" borderId="9" xfId="0" applyNumberFormat="1" applyFont="1" applyFill="1" applyBorder="1" applyAlignment="1" applyProtection="1">
      <alignment horizontal="center" vertical="center"/>
    </xf>
    <xf numFmtId="2" fontId="1" fillId="5" borderId="4" xfId="0" applyNumberFormat="1" applyFont="1" applyFill="1" applyBorder="1" applyAlignment="1" applyProtection="1">
      <alignment horizontal="center" vertical="center"/>
    </xf>
    <xf numFmtId="2" fontId="1" fillId="5" borderId="10" xfId="0" applyNumberFormat="1" applyFont="1" applyFill="1" applyBorder="1" applyAlignment="1" applyProtection="1">
      <alignment horizontal="center" vertical="center"/>
    </xf>
    <xf numFmtId="2" fontId="1" fillId="5" borderId="11" xfId="0" applyNumberFormat="1" applyFont="1" applyFill="1" applyBorder="1" applyAlignment="1" applyProtection="1">
      <alignment horizontal="center" vertical="center"/>
    </xf>
    <xf numFmtId="2" fontId="1" fillId="5" borderId="7" xfId="0" applyNumberFormat="1" applyFont="1" applyFill="1" applyBorder="1" applyAlignment="1" applyProtection="1">
      <alignment horizontal="center" vertical="center"/>
    </xf>
    <xf numFmtId="2" fontId="1" fillId="5" borderId="8" xfId="0" applyNumberFormat="1" applyFont="1" applyFill="1" applyBorder="1" applyAlignment="1" applyProtection="1">
      <alignment horizontal="center" vertical="center"/>
    </xf>
    <xf numFmtId="1" fontId="2" fillId="5" borderId="2" xfId="0" applyNumberFormat="1" applyFont="1" applyFill="1" applyBorder="1" applyAlignment="1" applyProtection="1">
      <alignment horizontal="center" vertical="center"/>
    </xf>
    <xf numFmtId="1" fontId="2" fillId="5" borderId="5" xfId="0" applyNumberFormat="1" applyFont="1" applyFill="1" applyBorder="1" applyAlignment="1" applyProtection="1">
      <alignment horizontal="center" vertical="center"/>
    </xf>
    <xf numFmtId="1" fontId="2" fillId="5" borderId="6" xfId="0" applyNumberFormat="1" applyFont="1" applyFill="1" applyBorder="1" applyAlignment="1" applyProtection="1">
      <alignment horizontal="center" vertical="center"/>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5" borderId="2" xfId="0" applyNumberFormat="1" applyFont="1" applyFill="1" applyBorder="1" applyAlignment="1" applyProtection="1">
      <alignment horizontal="center" vertical="center"/>
      <protection locked="0"/>
    </xf>
    <xf numFmtId="0" fontId="2" fillId="5" borderId="5" xfId="0" applyNumberFormat="1" applyFont="1" applyFill="1" applyBorder="1" applyAlignment="1" applyProtection="1">
      <alignment horizontal="center" vertical="center"/>
      <protection locked="0"/>
    </xf>
    <xf numFmtId="0" fontId="2" fillId="5" borderId="6" xfId="0" applyNumberFormat="1" applyFont="1" applyFill="1" applyBorder="1" applyAlignment="1" applyProtection="1">
      <alignment horizontal="center" vertical="center"/>
      <protection locked="0"/>
    </xf>
    <xf numFmtId="0" fontId="7" fillId="0" borderId="2"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9" fontId="7" fillId="0" borderId="2" xfId="0" applyNumberFormat="1" applyFont="1" applyBorder="1" applyAlignment="1" applyProtection="1">
      <alignment horizontal="center" vertical="center"/>
    </xf>
    <xf numFmtId="9" fontId="7" fillId="0" borderId="6" xfId="0" applyNumberFormat="1"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6" xfId="0" applyFont="1" applyBorder="1" applyAlignment="1" applyProtection="1">
      <alignment horizontal="center" vertical="center"/>
    </xf>
    <xf numFmtId="0" fontId="1" fillId="0" borderId="2"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9" fontId="8" fillId="0" borderId="2" xfId="0" applyNumberFormat="1" applyFont="1" applyBorder="1" applyAlignment="1" applyProtection="1">
      <alignment horizontal="center"/>
    </xf>
    <xf numFmtId="9" fontId="8" fillId="0" borderId="6" xfId="0" applyNumberFormat="1" applyFont="1" applyBorder="1" applyAlignment="1" applyProtection="1">
      <alignment horizontal="center"/>
    </xf>
    <xf numFmtId="0" fontId="8" fillId="0" borderId="2" xfId="0" applyFont="1" applyBorder="1" applyAlignment="1" applyProtection="1">
      <alignment horizontal="center" vertical="center"/>
    </xf>
    <xf numFmtId="0" fontId="8" fillId="0" borderId="6" xfId="0" applyFont="1" applyBorder="1" applyAlignment="1" applyProtection="1">
      <alignment horizontal="center" vertical="center"/>
    </xf>
    <xf numFmtId="1" fontId="1" fillId="0" borderId="2"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1" fontId="1" fillId="0" borderId="2" xfId="0" applyNumberFormat="1" applyFont="1" applyFill="1" applyBorder="1" applyAlignment="1" applyProtection="1">
      <alignment horizontal="center"/>
    </xf>
    <xf numFmtId="0" fontId="14" fillId="2" borderId="2" xfId="0" applyFont="1" applyFill="1" applyBorder="1" applyAlignment="1" applyProtection="1">
      <alignment horizontal="center" vertical="center"/>
      <protection locked="0"/>
    </xf>
    <xf numFmtId="0" fontId="14" fillId="2" borderId="6" xfId="0" applyFont="1" applyFill="1" applyBorder="1" applyAlignment="1" applyProtection="1">
      <alignment horizontal="center" vertical="center"/>
      <protection locked="0"/>
    </xf>
    <xf numFmtId="0" fontId="7" fillId="0" borderId="3"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2" fillId="0" borderId="7" xfId="0" applyFont="1" applyBorder="1" applyProtection="1">
      <protection locked="0"/>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1" fontId="2" fillId="0" borderId="2" xfId="0" applyNumberFormat="1" applyFont="1" applyBorder="1" applyAlignment="1" applyProtection="1">
      <alignment horizontal="center"/>
    </xf>
    <xf numFmtId="1" fontId="2" fillId="0" borderId="5" xfId="0" applyNumberFormat="1" applyFont="1" applyBorder="1" applyAlignment="1" applyProtection="1">
      <alignment horizontal="center"/>
    </xf>
    <xf numFmtId="1" fontId="2" fillId="0" borderId="6" xfId="0" applyNumberFormat="1" applyFont="1" applyBorder="1" applyAlignment="1" applyProtection="1">
      <alignment horizontal="center"/>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0" fontId="1" fillId="0" borderId="2" xfId="0" applyFont="1" applyBorder="1" applyAlignment="1" applyProtection="1">
      <alignment horizontal="left" vertical="top"/>
    </xf>
    <xf numFmtId="0" fontId="1" fillId="0" borderId="5" xfId="0" applyFont="1" applyBorder="1" applyAlignment="1" applyProtection="1">
      <alignment horizontal="left" vertical="top"/>
    </xf>
    <xf numFmtId="0" fontId="1" fillId="0" borderId="6" xfId="0" applyFont="1" applyBorder="1" applyAlignment="1" applyProtection="1">
      <alignment horizontal="left" vertical="top"/>
    </xf>
    <xf numFmtId="1" fontId="1" fillId="3" borderId="2" xfId="0" applyNumberFormat="1" applyFont="1" applyFill="1" applyBorder="1" applyAlignment="1" applyProtection="1">
      <alignment horizontal="left" vertical="top" wrapText="1"/>
      <protection locked="0"/>
    </xf>
    <xf numFmtId="1" fontId="1" fillId="3" borderId="5" xfId="0" applyNumberFormat="1" applyFont="1" applyFill="1" applyBorder="1" applyAlignment="1" applyProtection="1">
      <alignment horizontal="left" vertical="top" wrapText="1"/>
      <protection locked="0"/>
    </xf>
    <xf numFmtId="1" fontId="1" fillId="3" borderId="6" xfId="0" applyNumberFormat="1"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1" fontId="2" fillId="0" borderId="2" xfId="0" applyNumberFormat="1" applyFont="1" applyBorder="1" applyAlignment="1" applyProtection="1">
      <alignment horizontal="center" vertical="center"/>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1" fontId="1" fillId="3" borderId="1" xfId="0" applyNumberFormat="1"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center" vertical="justify" wrapText="1"/>
      <protection locked="0"/>
    </xf>
    <xf numFmtId="0" fontId="1" fillId="0" borderId="0" xfId="0" applyFont="1" applyFill="1" applyBorder="1" applyAlignment="1" applyProtection="1">
      <alignment horizontal="left" vertical="top" wrapText="1"/>
      <protection locked="0"/>
    </xf>
    <xf numFmtId="0" fontId="2" fillId="0" borderId="0" xfId="0" applyFont="1" applyProtection="1">
      <protection locked="0"/>
    </xf>
    <xf numFmtId="0" fontId="1" fillId="0" borderId="0" xfId="0" applyFont="1" applyFill="1" applyBorder="1" applyAlignment="1" applyProtection="1">
      <alignment vertical="center" wrapText="1"/>
      <protection locked="0"/>
    </xf>
    <xf numFmtId="0" fontId="10" fillId="8" borderId="0" xfId="0" applyFont="1" applyFill="1" applyAlignment="1" applyProtection="1">
      <alignment horizontal="left" vertical="center" wrapText="1"/>
      <protection locked="0"/>
    </xf>
    <xf numFmtId="0" fontId="3" fillId="0" borderId="0" xfId="0" applyFont="1" applyAlignment="1" applyProtection="1">
      <alignment horizontal="center" vertical="center"/>
      <protection locked="0"/>
    </xf>
    <xf numFmtId="0" fontId="13" fillId="0" borderId="0" xfId="0" applyFont="1" applyAlignment="1" applyProtection="1">
      <alignment vertical="center"/>
      <protection locked="0"/>
    </xf>
    <xf numFmtId="0" fontId="1" fillId="0" borderId="0" xfId="0" applyFont="1" applyAlignment="1" applyProtection="1">
      <alignment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1" fillId="3" borderId="2"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 fillId="0" borderId="4" xfId="0" applyFont="1" applyBorder="1" applyAlignment="1" applyProtection="1">
      <alignment horizontal="center" vertical="center" wrapText="1"/>
      <protection locked="0"/>
    </xf>
    <xf numFmtId="0" fontId="2" fillId="0" borderId="4" xfId="0" applyFont="1" applyBorder="1" applyAlignment="1" applyProtection="1">
      <alignment horizontal="left" vertical="center" wrapText="1"/>
      <protection locked="0"/>
    </xf>
    <xf numFmtId="0" fontId="14" fillId="8" borderId="0" xfId="0" applyFont="1" applyFill="1" applyAlignment="1" applyProtection="1">
      <alignment vertical="center" wrapText="1"/>
      <protection locked="0"/>
    </xf>
    <xf numFmtId="0" fontId="14" fillId="8" borderId="0" xfId="0" applyFont="1" applyFill="1" applyAlignment="1" applyProtection="1">
      <alignment vertical="center"/>
      <protection locked="0"/>
    </xf>
    <xf numFmtId="0" fontId="14" fillId="8" borderId="0" xfId="0" applyFont="1" applyFill="1" applyAlignment="1" applyProtection="1">
      <alignment horizontal="left" vertical="center" wrapText="1"/>
      <protection locked="0"/>
    </xf>
    <xf numFmtId="0" fontId="1" fillId="3" borderId="2" xfId="0" applyFont="1" applyFill="1" applyBorder="1" applyAlignment="1" applyProtection="1">
      <alignment horizontal="left" vertical="top" wrapText="1"/>
      <protection locked="0"/>
    </xf>
    <xf numFmtId="0" fontId="1" fillId="3" borderId="5" xfId="0" applyFont="1" applyFill="1" applyBorder="1" applyAlignment="1" applyProtection="1">
      <alignment horizontal="left" vertical="top" wrapText="1"/>
      <protection locked="0"/>
    </xf>
    <xf numFmtId="0" fontId="1" fillId="3" borderId="6" xfId="0" applyFont="1" applyFill="1" applyBorder="1" applyAlignment="1" applyProtection="1">
      <alignment horizontal="left" vertical="top" wrapText="1"/>
      <protection locked="0"/>
    </xf>
    <xf numFmtId="0" fontId="19" fillId="10" borderId="2" xfId="0" applyFont="1" applyFill="1" applyBorder="1" applyAlignment="1">
      <alignment horizontal="left" vertical="top" wrapText="1"/>
    </xf>
    <xf numFmtId="0" fontId="20" fillId="0" borderId="5" xfId="0" applyFont="1" applyBorder="1" applyAlignment="1">
      <alignment vertical="top" wrapText="1"/>
    </xf>
    <xf numFmtId="0" fontId="20" fillId="0" borderId="6" xfId="0" applyFont="1" applyBorder="1" applyAlignment="1">
      <alignment vertical="top" wrapText="1"/>
    </xf>
    <xf numFmtId="0" fontId="14"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1" fillId="8" borderId="0" xfId="0" applyFont="1" applyFill="1" applyAlignment="1" applyProtection="1">
      <alignment vertical="center"/>
      <protection locked="0"/>
    </xf>
    <xf numFmtId="0" fontId="1" fillId="0" borderId="0" xfId="0" applyFont="1" applyAlignment="1" applyProtection="1">
      <alignment vertical="top" wrapText="1"/>
      <protection locked="0"/>
    </xf>
    <xf numFmtId="0" fontId="2" fillId="0" borderId="0" xfId="0" applyFont="1" applyAlignment="1" applyProtection="1">
      <alignment vertical="center"/>
      <protection locked="0"/>
    </xf>
    <xf numFmtId="0" fontId="2" fillId="0" borderId="0" xfId="0" applyFont="1" applyFill="1" applyBorder="1" applyAlignment="1" applyProtection="1">
      <alignment vertical="center" wrapText="1"/>
      <protection locked="0"/>
    </xf>
    <xf numFmtId="0" fontId="13" fillId="0" borderId="4" xfId="0" applyFont="1" applyBorder="1" applyAlignment="1" applyProtection="1">
      <alignment horizontal="center" vertical="center" wrapText="1"/>
      <protection locked="0"/>
    </xf>
    <xf numFmtId="0" fontId="0" fillId="0" borderId="4" xfId="0" applyBorder="1" applyAlignment="1">
      <alignment horizontal="center" vertical="center" wrapText="1"/>
    </xf>
    <xf numFmtId="0" fontId="1" fillId="0" borderId="14" xfId="0" applyFont="1" applyBorder="1" applyProtection="1">
      <protection locked="0"/>
    </xf>
    <xf numFmtId="0" fontId="1" fillId="0" borderId="0" xfId="0" applyFont="1" applyProtection="1">
      <protection locked="0"/>
    </xf>
    <xf numFmtId="0" fontId="1" fillId="0" borderId="14" xfId="0" applyFont="1" applyBorder="1" applyAlignment="1" applyProtection="1">
      <alignment wrapText="1"/>
    </xf>
    <xf numFmtId="0" fontId="1" fillId="0" borderId="0" xfId="0" applyFont="1" applyBorder="1" applyAlignment="1" applyProtection="1">
      <alignment wrapText="1"/>
    </xf>
    <xf numFmtId="0" fontId="1" fillId="4" borderId="14" xfId="0" applyFont="1" applyFill="1" applyBorder="1" applyAlignment="1" applyProtection="1">
      <alignment wrapText="1"/>
    </xf>
    <xf numFmtId="0" fontId="1" fillId="4" borderId="0" xfId="0" applyFont="1" applyFill="1" applyBorder="1" applyAlignment="1" applyProtection="1">
      <alignment wrapText="1"/>
    </xf>
    <xf numFmtId="0" fontId="1" fillId="0" borderId="0" xfId="0" applyFont="1" applyAlignment="1" applyProtection="1">
      <alignment wrapText="1"/>
    </xf>
    <xf numFmtId="0" fontId="11" fillId="6" borderId="0" xfId="0" applyFont="1" applyFill="1" applyAlignment="1" applyProtection="1">
      <alignment vertical="center" wrapText="1"/>
      <protection locked="0"/>
    </xf>
    <xf numFmtId="0" fontId="12" fillId="6" borderId="0" xfId="0" applyFont="1" applyFill="1" applyAlignment="1">
      <alignment vertical="center" wrapText="1"/>
    </xf>
    <xf numFmtId="0" fontId="12" fillId="0" borderId="0" xfId="0" applyFont="1" applyAlignment="1"/>
    <xf numFmtId="0" fontId="2" fillId="7" borderId="0" xfId="0" applyFont="1" applyFill="1" applyAlignment="1" applyProtection="1">
      <alignment horizontal="left" vertical="top" wrapText="1"/>
      <protection locked="0"/>
    </xf>
    <xf numFmtId="0" fontId="11" fillId="7" borderId="0" xfId="0" applyFont="1" applyFill="1" applyAlignment="1" applyProtection="1">
      <alignment wrapText="1"/>
      <protection locked="0"/>
    </xf>
    <xf numFmtId="0" fontId="0" fillId="7" borderId="0" xfId="0" applyFill="1" applyAlignment="1">
      <alignment wrapText="1"/>
    </xf>
    <xf numFmtId="0" fontId="0" fillId="0" borderId="0" xfId="0" applyAlignment="1">
      <alignment wrapText="1"/>
    </xf>
    <xf numFmtId="0" fontId="13" fillId="0" borderId="0" xfId="0" applyFont="1" applyAlignment="1" applyProtection="1">
      <protection locked="0"/>
    </xf>
    <xf numFmtId="0" fontId="14" fillId="7" borderId="0" xfId="0" applyFont="1" applyFill="1" applyAlignment="1" applyProtection="1">
      <alignment vertical="center" wrapText="1"/>
      <protection locked="0"/>
    </xf>
    <xf numFmtId="0" fontId="15" fillId="7" borderId="0" xfId="0" applyFont="1" applyFill="1" applyAlignment="1">
      <alignment vertical="center" wrapText="1"/>
    </xf>
    <xf numFmtId="0" fontId="15" fillId="7" borderId="0" xfId="0" applyFont="1" applyFill="1" applyAlignment="1">
      <alignment wrapText="1"/>
    </xf>
    <xf numFmtId="0" fontId="1" fillId="9" borderId="14" xfId="0" applyFont="1" applyFill="1" applyBorder="1" applyAlignment="1" applyProtection="1">
      <alignment wrapText="1"/>
      <protection locked="0"/>
    </xf>
    <xf numFmtId="0" fontId="0" fillId="9" borderId="0" xfId="0" applyFill="1" applyAlignment="1"/>
    <xf numFmtId="0" fontId="0" fillId="9" borderId="14" xfId="0" applyFill="1" applyBorder="1" applyAlignment="1"/>
    <xf numFmtId="0" fontId="0" fillId="0" borderId="9" xfId="0" applyBorder="1" applyAlignment="1">
      <alignment horizontal="left" vertical="center" wrapText="1"/>
    </xf>
    <xf numFmtId="0" fontId="0" fillId="0" borderId="4" xfId="0" applyBorder="1" applyAlignment="1">
      <alignment horizontal="left" vertical="center" wrapText="1"/>
    </xf>
    <xf numFmtId="0" fontId="0" fillId="0" borderId="10" xfId="0" applyBorder="1" applyAlignment="1">
      <alignment horizontal="left" vertical="center" wrapText="1"/>
    </xf>
    <xf numFmtId="0" fontId="0" fillId="0" borderId="14" xfId="0" applyBorder="1" applyAlignment="1">
      <alignment horizontal="lef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0" fillId="0" borderId="1" xfId="0" applyBorder="1" applyAlignment="1">
      <alignment horizontal="center"/>
    </xf>
    <xf numFmtId="0" fontId="17" fillId="0" borderId="0" xfId="0" applyFont="1" applyBorder="1" applyAlignment="1">
      <alignment horizontal="center"/>
    </xf>
    <xf numFmtId="0" fontId="17" fillId="0" borderId="1" xfId="0" applyFont="1" applyBorder="1" applyAlignment="1">
      <alignment horizontal="left" vertical="center" wrapText="1"/>
    </xf>
    <xf numFmtId="0" fontId="0" fillId="0" borderId="9" xfId="0" applyBorder="1" applyAlignment="1">
      <alignment horizontal="left" vertical="center"/>
    </xf>
    <xf numFmtId="0" fontId="0" fillId="0" borderId="4" xfId="0" applyBorder="1" applyAlignment="1">
      <alignment horizontal="left" vertical="center"/>
    </xf>
    <xf numFmtId="0" fontId="0" fillId="0" borderId="11"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center" vertical="center" wrapText="1"/>
    </xf>
    <xf numFmtId="0" fontId="0" fillId="0" borderId="11"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2" xfId="0" applyBorder="1" applyAlignment="1">
      <alignment horizontal="center"/>
    </xf>
    <xf numFmtId="0" fontId="0" fillId="0" borderId="6"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17" fillId="0" borderId="2" xfId="0" applyFont="1" applyBorder="1" applyAlignment="1">
      <alignment horizontal="left"/>
    </xf>
    <xf numFmtId="0" fontId="17" fillId="0" borderId="5" xfId="0" applyFont="1" applyBorder="1" applyAlignment="1">
      <alignment horizontal="left"/>
    </xf>
    <xf numFmtId="0" fontId="17" fillId="0" borderId="6" xfId="0" applyFont="1" applyBorder="1" applyAlignment="1">
      <alignment horizontal="left"/>
    </xf>
    <xf numFmtId="0" fontId="0" fillId="0" borderId="2"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2" fillId="5" borderId="1" xfId="0" applyNumberFormat="1" applyFont="1" applyFill="1" applyBorder="1" applyAlignment="1" applyProtection="1">
      <alignment horizontal="center" vertical="center"/>
      <protection locked="0"/>
    </xf>
    <xf numFmtId="1" fontId="1" fillId="5" borderId="1" xfId="0" applyNumberFormat="1" applyFont="1" applyFill="1" applyBorder="1" applyAlignment="1" applyProtection="1">
      <alignment horizontal="left" vertical="center" wrapText="1"/>
      <protection locked="0"/>
    </xf>
    <xf numFmtId="1" fontId="1" fillId="0" borderId="5" xfId="0" applyNumberFormat="1" applyFont="1" applyBorder="1" applyAlignment="1" applyProtection="1">
      <alignment horizontal="center" vertical="center" wrapText="1"/>
      <protection locked="0"/>
    </xf>
    <xf numFmtId="1" fontId="1" fillId="0" borderId="6" xfId="0" applyNumberFormat="1" applyFont="1" applyBorder="1" applyAlignment="1" applyProtection="1">
      <alignment horizontal="center" vertical="center" wrapText="1"/>
      <protection locked="0"/>
    </xf>
  </cellXfs>
  <cellStyles count="1">
    <cellStyle name="Normal" xfId="0" builtinId="0"/>
  </cellStyles>
  <dxfs count="24">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9" Type="http://schemas.openxmlformats.org/officeDocument/2006/relationships/customXml" Target="../customXml/item1.xml"/><Relationship Id="rId10" Type="http://schemas.openxmlformats.org/officeDocument/2006/relationships/customXml" Target="../customXml/item2.xml"/><Relationship Id="rId11"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checked="Checked" firstButton="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checked="Checked" firstButton="1" lockText="1" noThreeD="1"/>
</file>

<file path=xl/ctrlProps/ctrlProp20.xml><?xml version="1.0" encoding="utf-8"?>
<formControlPr xmlns="http://schemas.microsoft.com/office/spreadsheetml/2009/9/main" objectType="Radio" firstButton="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609990</xdr:colOff>
          <xdr:row>2</xdr:row>
          <xdr:rowOff>902</xdr:rowOff>
        </xdr:from>
        <xdr:to>
          <xdr:col>13</xdr:col>
          <xdr:colOff>602051</xdr:colOff>
          <xdr:row>3</xdr:row>
          <xdr:rowOff>895</xdr:rowOff>
        </xdr:to>
        <xdr:grpSp>
          <xdr:nvGrpSpPr>
            <xdr:cNvPr id="2" name="Group 1"/>
            <xdr:cNvGrpSpPr/>
          </xdr:nvGrpSpPr>
          <xdr:grpSpPr>
            <a:xfrm>
              <a:off x="7525147" y="381905"/>
              <a:ext cx="1249361" cy="190494"/>
              <a:chOff x="7355876" y="381900"/>
              <a:chExt cx="1216704" cy="188695"/>
            </a:xfrm>
          </xdr:grpSpPr>
          <xdr:sp macro="" textlink="">
            <xdr:nvSpPr>
              <xdr:cNvPr id="4097" name="Group Box 1" hidden="1">
                <a:extLst>
                  <a:ext uri="{63B3BB69-23CF-44E3-9099-C40C66FF867C}">
                    <a14:compatExt spid="_x0000_s4097"/>
                  </a:ext>
                </a:extLst>
              </xdr:cNvPr>
              <xdr:cNvSpPr/>
            </xdr:nvSpPr>
            <xdr:spPr bwMode="auto">
              <a:xfrm>
                <a:off x="7355876" y="381900"/>
                <a:ext cx="1216704" cy="188695"/>
              </a:xfrm>
              <a:prstGeom prst="rect">
                <a:avLst/>
              </a:prstGeom>
              <a:noFill/>
              <a:ln w="9525">
                <a:miter lim="800000"/>
                <a:headEnd/>
                <a:tailEnd/>
              </a:ln>
              <a:extLst>
                <a:ext uri="{909E8E84-426E-40DD-AFC4-6F175D3DCCD1}">
                  <a14:hiddenFill>
                    <a:noFill/>
                  </a14:hiddenFill>
                </a:ext>
              </a:extLst>
            </xdr:spPr>
          </xdr:sp>
          <xdr:sp macro="" textlink="">
            <xdr:nvSpPr>
              <xdr:cNvPr id="4098" name="Option Button 2" hidden="1">
                <a:extLst>
                  <a:ext uri="{63B3BB69-23CF-44E3-9099-C40C66FF867C}">
                    <a14:compatExt spid="_x0000_s4098"/>
                  </a:ext>
                </a:extLst>
              </xdr:cNvPr>
              <xdr:cNvSpPr/>
            </xdr:nvSpPr>
            <xdr:spPr bwMode="auto">
              <a:xfrm>
                <a:off x="7470830" y="389450"/>
                <a:ext cx="429870"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ea typeface="Segoe UI"/>
                    <a:cs typeface="Segoe UI"/>
                  </a:rPr>
                  <a:t>Da</a:t>
                </a:r>
              </a:p>
            </xdr:txBody>
          </xdr:sp>
          <xdr:sp macro="" textlink="">
            <xdr:nvSpPr>
              <xdr:cNvPr id="4099" name="Option Button 3" hidden="1">
                <a:extLst>
                  <a:ext uri="{63B3BB69-23CF-44E3-9099-C40C66FF867C}">
                    <a14:compatExt spid="_x0000_s4099"/>
                  </a:ext>
                </a:extLst>
              </xdr:cNvPr>
              <xdr:cNvSpPr/>
            </xdr:nvSpPr>
            <xdr:spPr bwMode="auto">
              <a:xfrm>
                <a:off x="8076157" y="392469"/>
                <a:ext cx="437438"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ea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7</xdr:row>
          <xdr:rowOff>95252</xdr:rowOff>
        </xdr:from>
        <xdr:to>
          <xdr:col>13</xdr:col>
          <xdr:colOff>602051</xdr:colOff>
          <xdr:row>8</xdr:row>
          <xdr:rowOff>95244</xdr:rowOff>
        </xdr:to>
        <xdr:grpSp>
          <xdr:nvGrpSpPr>
            <xdr:cNvPr id="6" name="Group 5"/>
            <xdr:cNvGrpSpPr/>
          </xdr:nvGrpSpPr>
          <xdr:grpSpPr>
            <a:xfrm>
              <a:off x="7525147" y="1428749"/>
              <a:ext cx="1249361" cy="190492"/>
              <a:chOff x="7355876" y="381866"/>
              <a:chExt cx="1216704" cy="188695"/>
            </a:xfrm>
          </xdr:grpSpPr>
          <xdr:sp macro="" textlink="">
            <xdr:nvSpPr>
              <xdr:cNvPr id="4100" name="Group Box 4" hidden="1">
                <a:extLst>
                  <a:ext uri="{63B3BB69-23CF-44E3-9099-C40C66FF867C}">
                    <a14:compatExt spid="_x0000_s4100"/>
                  </a:ext>
                </a:extLst>
              </xdr:cNvPr>
              <xdr:cNvSpPr/>
            </xdr:nvSpPr>
            <xdr:spPr bwMode="auto">
              <a:xfrm>
                <a:off x="7355876" y="381866"/>
                <a:ext cx="1216704" cy="188695"/>
              </a:xfrm>
              <a:prstGeom prst="rect">
                <a:avLst/>
              </a:prstGeom>
              <a:noFill/>
              <a:ln w="9525">
                <a:miter lim="800000"/>
                <a:headEnd/>
                <a:tailEnd/>
              </a:ln>
              <a:extLst>
                <a:ext uri="{909E8E84-426E-40DD-AFC4-6F175D3DCCD1}">
                  <a14:hiddenFill>
                    <a:noFill/>
                  </a14:hiddenFill>
                </a:ext>
              </a:extLst>
            </xdr:spPr>
          </xdr:sp>
          <xdr:sp macro="" textlink="">
            <xdr:nvSpPr>
              <xdr:cNvPr id="4101" name="Option Button 5" hidden="1">
                <a:extLst>
                  <a:ext uri="{63B3BB69-23CF-44E3-9099-C40C66FF867C}">
                    <a14:compatExt spid="_x0000_s4101"/>
                  </a:ext>
                </a:extLst>
              </xdr:cNvPr>
              <xdr:cNvSpPr/>
            </xdr:nvSpPr>
            <xdr:spPr bwMode="auto">
              <a:xfrm>
                <a:off x="7470830" y="389450"/>
                <a:ext cx="429870"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ea typeface="Segoe UI"/>
                    <a:cs typeface="Segoe UI"/>
                  </a:rPr>
                  <a:t>Da</a:t>
                </a:r>
              </a:p>
            </xdr:txBody>
          </xdr:sp>
          <xdr:sp macro="" textlink="">
            <xdr:nvSpPr>
              <xdr:cNvPr id="4102" name="Option Button 6" hidden="1">
                <a:extLst>
                  <a:ext uri="{63B3BB69-23CF-44E3-9099-C40C66FF867C}">
                    <a14:compatExt spid="_x0000_s4102"/>
                  </a:ext>
                </a:extLst>
              </xdr:cNvPr>
              <xdr:cNvSpPr/>
            </xdr:nvSpPr>
            <xdr:spPr bwMode="auto">
              <a:xfrm>
                <a:off x="8076157" y="392469"/>
                <a:ext cx="437438"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ea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9</xdr:row>
          <xdr:rowOff>95252</xdr:rowOff>
        </xdr:from>
        <xdr:to>
          <xdr:col>13</xdr:col>
          <xdr:colOff>602051</xdr:colOff>
          <xdr:row>10</xdr:row>
          <xdr:rowOff>95244</xdr:rowOff>
        </xdr:to>
        <xdr:grpSp>
          <xdr:nvGrpSpPr>
            <xdr:cNvPr id="10" name="Group 9"/>
            <xdr:cNvGrpSpPr/>
          </xdr:nvGrpSpPr>
          <xdr:grpSpPr>
            <a:xfrm>
              <a:off x="7525147" y="1809749"/>
              <a:ext cx="1249361" cy="190492"/>
              <a:chOff x="7355876" y="381866"/>
              <a:chExt cx="1216704" cy="188695"/>
            </a:xfrm>
          </xdr:grpSpPr>
          <xdr:sp macro="" textlink="">
            <xdr:nvSpPr>
              <xdr:cNvPr id="4103" name="Group Box 7" hidden="1">
                <a:extLst>
                  <a:ext uri="{63B3BB69-23CF-44E3-9099-C40C66FF867C}">
                    <a14:compatExt spid="_x0000_s4103"/>
                  </a:ext>
                </a:extLst>
              </xdr:cNvPr>
              <xdr:cNvSpPr/>
            </xdr:nvSpPr>
            <xdr:spPr bwMode="auto">
              <a:xfrm>
                <a:off x="7355876" y="381866"/>
                <a:ext cx="1216704" cy="188695"/>
              </a:xfrm>
              <a:prstGeom prst="rect">
                <a:avLst/>
              </a:prstGeom>
              <a:noFill/>
              <a:ln w="9525">
                <a:miter lim="800000"/>
                <a:headEnd/>
                <a:tailEnd/>
              </a:ln>
              <a:extLst>
                <a:ext uri="{909E8E84-426E-40DD-AFC4-6F175D3DCCD1}">
                  <a14:hiddenFill>
                    <a:noFill/>
                  </a14:hiddenFill>
                </a:ext>
              </a:extLst>
            </xdr:spPr>
          </xdr:sp>
          <xdr:sp macro="" textlink="">
            <xdr:nvSpPr>
              <xdr:cNvPr id="4104" name="Option Button 8" hidden="1">
                <a:extLst>
                  <a:ext uri="{63B3BB69-23CF-44E3-9099-C40C66FF867C}">
                    <a14:compatExt spid="_x0000_s4104"/>
                  </a:ext>
                </a:extLst>
              </xdr:cNvPr>
              <xdr:cNvSpPr/>
            </xdr:nvSpPr>
            <xdr:spPr bwMode="auto">
              <a:xfrm>
                <a:off x="7470830" y="389450"/>
                <a:ext cx="429870"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ea typeface="Segoe UI"/>
                    <a:cs typeface="Segoe UI"/>
                  </a:rPr>
                  <a:t>Da</a:t>
                </a:r>
              </a:p>
            </xdr:txBody>
          </xdr:sp>
          <xdr:sp macro="" textlink="">
            <xdr:nvSpPr>
              <xdr:cNvPr id="4105" name="Option Button 9" hidden="1">
                <a:extLst>
                  <a:ext uri="{63B3BB69-23CF-44E3-9099-C40C66FF867C}">
                    <a14:compatExt spid="_x0000_s4105"/>
                  </a:ext>
                </a:extLst>
              </xdr:cNvPr>
              <xdr:cNvSpPr/>
            </xdr:nvSpPr>
            <xdr:spPr bwMode="auto">
              <a:xfrm>
                <a:off x="8076157" y="392469"/>
                <a:ext cx="437438"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ea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12</xdr:row>
          <xdr:rowOff>902</xdr:rowOff>
        </xdr:from>
        <xdr:to>
          <xdr:col>13</xdr:col>
          <xdr:colOff>602051</xdr:colOff>
          <xdr:row>13</xdr:row>
          <xdr:rowOff>894</xdr:rowOff>
        </xdr:to>
        <xdr:grpSp>
          <xdr:nvGrpSpPr>
            <xdr:cNvPr id="14" name="Group 13"/>
            <xdr:cNvGrpSpPr/>
          </xdr:nvGrpSpPr>
          <xdr:grpSpPr>
            <a:xfrm>
              <a:off x="7525147" y="2286902"/>
              <a:ext cx="1249361" cy="409567"/>
              <a:chOff x="7355876" y="381891"/>
              <a:chExt cx="1216704" cy="188695"/>
            </a:xfrm>
          </xdr:grpSpPr>
          <xdr:sp macro="" textlink="">
            <xdr:nvSpPr>
              <xdr:cNvPr id="4106" name="Group Box 10" hidden="1">
                <a:extLst>
                  <a:ext uri="{63B3BB69-23CF-44E3-9099-C40C66FF867C}">
                    <a14:compatExt spid="_x0000_s4106"/>
                  </a:ext>
                </a:extLst>
              </xdr:cNvPr>
              <xdr:cNvSpPr/>
            </xdr:nvSpPr>
            <xdr:spPr bwMode="auto">
              <a:xfrm>
                <a:off x="7355876" y="381891"/>
                <a:ext cx="1216704" cy="188695"/>
              </a:xfrm>
              <a:prstGeom prst="rect">
                <a:avLst/>
              </a:prstGeom>
              <a:noFill/>
              <a:ln w="9525">
                <a:miter lim="800000"/>
                <a:headEnd/>
                <a:tailEnd/>
              </a:ln>
              <a:extLst>
                <a:ext uri="{909E8E84-426E-40DD-AFC4-6F175D3DCCD1}">
                  <a14:hiddenFill>
                    <a:noFill/>
                  </a14:hiddenFill>
                </a:ext>
              </a:extLst>
            </xdr:spPr>
          </xdr:sp>
          <xdr:sp macro="" textlink="">
            <xdr:nvSpPr>
              <xdr:cNvPr id="4107" name="Option Button 11" hidden="1">
                <a:extLst>
                  <a:ext uri="{63B3BB69-23CF-44E3-9099-C40C66FF867C}">
                    <a14:compatExt spid="_x0000_s4107"/>
                  </a:ext>
                </a:extLst>
              </xdr:cNvPr>
              <xdr:cNvSpPr/>
            </xdr:nvSpPr>
            <xdr:spPr bwMode="auto">
              <a:xfrm>
                <a:off x="7470830" y="389450"/>
                <a:ext cx="429870"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ea typeface="Segoe UI"/>
                    <a:cs typeface="Segoe UI"/>
                  </a:rPr>
                  <a:t>Da</a:t>
                </a:r>
              </a:p>
            </xdr:txBody>
          </xdr:sp>
          <xdr:sp macro="" textlink="">
            <xdr:nvSpPr>
              <xdr:cNvPr id="4108" name="Option Button 12" hidden="1">
                <a:extLst>
                  <a:ext uri="{63B3BB69-23CF-44E3-9099-C40C66FF867C}">
                    <a14:compatExt spid="_x0000_s4108"/>
                  </a:ext>
                </a:extLst>
              </xdr:cNvPr>
              <xdr:cNvSpPr/>
            </xdr:nvSpPr>
            <xdr:spPr bwMode="auto">
              <a:xfrm>
                <a:off x="8076157" y="392469"/>
                <a:ext cx="437438"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ea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15</xdr:row>
          <xdr:rowOff>99745</xdr:rowOff>
        </xdr:from>
        <xdr:to>
          <xdr:col>13</xdr:col>
          <xdr:colOff>602051</xdr:colOff>
          <xdr:row>16</xdr:row>
          <xdr:rowOff>99737</xdr:rowOff>
        </xdr:to>
        <xdr:grpSp>
          <xdr:nvGrpSpPr>
            <xdr:cNvPr id="18" name="Group 17"/>
            <xdr:cNvGrpSpPr/>
          </xdr:nvGrpSpPr>
          <xdr:grpSpPr>
            <a:xfrm>
              <a:off x="7525147" y="3176317"/>
              <a:ext cx="1249361" cy="190492"/>
              <a:chOff x="7355876" y="381866"/>
              <a:chExt cx="1216704" cy="188695"/>
            </a:xfrm>
          </xdr:grpSpPr>
          <xdr:sp macro="" textlink="">
            <xdr:nvSpPr>
              <xdr:cNvPr id="4109" name="Group Box 13" hidden="1">
                <a:extLst>
                  <a:ext uri="{63B3BB69-23CF-44E3-9099-C40C66FF867C}">
                    <a14:compatExt spid="_x0000_s4109"/>
                  </a:ext>
                </a:extLst>
              </xdr:cNvPr>
              <xdr:cNvSpPr/>
            </xdr:nvSpPr>
            <xdr:spPr bwMode="auto">
              <a:xfrm>
                <a:off x="7355876" y="381866"/>
                <a:ext cx="1216704" cy="188695"/>
              </a:xfrm>
              <a:prstGeom prst="rect">
                <a:avLst/>
              </a:prstGeom>
              <a:noFill/>
              <a:ln w="9525">
                <a:miter lim="800000"/>
                <a:headEnd/>
                <a:tailEnd/>
              </a:ln>
              <a:extLst>
                <a:ext uri="{909E8E84-426E-40DD-AFC4-6F175D3DCCD1}">
                  <a14:hiddenFill>
                    <a:noFill/>
                  </a14:hiddenFill>
                </a:ext>
              </a:extLst>
            </xdr:spPr>
          </xdr:sp>
          <xdr:sp macro="" textlink="">
            <xdr:nvSpPr>
              <xdr:cNvPr id="4110" name="Option Button 14" hidden="1">
                <a:extLst>
                  <a:ext uri="{63B3BB69-23CF-44E3-9099-C40C66FF867C}">
                    <a14:compatExt spid="_x0000_s4110"/>
                  </a:ext>
                </a:extLst>
              </xdr:cNvPr>
              <xdr:cNvSpPr/>
            </xdr:nvSpPr>
            <xdr:spPr bwMode="auto">
              <a:xfrm>
                <a:off x="7470830" y="389450"/>
                <a:ext cx="429870"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ea typeface="Segoe UI"/>
                    <a:cs typeface="Segoe UI"/>
                  </a:rPr>
                  <a:t>Da</a:t>
                </a:r>
              </a:p>
            </xdr:txBody>
          </xdr:sp>
          <xdr:sp macro="" textlink="">
            <xdr:nvSpPr>
              <xdr:cNvPr id="4111" name="Option Button 15" hidden="1">
                <a:extLst>
                  <a:ext uri="{63B3BB69-23CF-44E3-9099-C40C66FF867C}">
                    <a14:compatExt spid="_x0000_s4111"/>
                  </a:ext>
                </a:extLst>
              </xdr:cNvPr>
              <xdr:cNvSpPr/>
            </xdr:nvSpPr>
            <xdr:spPr bwMode="auto">
              <a:xfrm>
                <a:off x="8076157" y="392469"/>
                <a:ext cx="437438"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ea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17</xdr:row>
          <xdr:rowOff>99745</xdr:rowOff>
        </xdr:from>
        <xdr:to>
          <xdr:col>13</xdr:col>
          <xdr:colOff>602051</xdr:colOff>
          <xdr:row>18</xdr:row>
          <xdr:rowOff>99737</xdr:rowOff>
        </xdr:to>
        <xdr:grpSp>
          <xdr:nvGrpSpPr>
            <xdr:cNvPr id="22" name="Group 21"/>
            <xdr:cNvGrpSpPr/>
          </xdr:nvGrpSpPr>
          <xdr:grpSpPr>
            <a:xfrm>
              <a:off x="7525147" y="3557317"/>
              <a:ext cx="1249361" cy="190492"/>
              <a:chOff x="7355876" y="381866"/>
              <a:chExt cx="1216704" cy="188695"/>
            </a:xfrm>
          </xdr:grpSpPr>
          <xdr:sp macro="" textlink="">
            <xdr:nvSpPr>
              <xdr:cNvPr id="4112" name="Group Box 16" hidden="1">
                <a:extLst>
                  <a:ext uri="{63B3BB69-23CF-44E3-9099-C40C66FF867C}">
                    <a14:compatExt spid="_x0000_s4112"/>
                  </a:ext>
                </a:extLst>
              </xdr:cNvPr>
              <xdr:cNvSpPr/>
            </xdr:nvSpPr>
            <xdr:spPr bwMode="auto">
              <a:xfrm>
                <a:off x="7355876" y="381866"/>
                <a:ext cx="1216704" cy="188695"/>
              </a:xfrm>
              <a:prstGeom prst="rect">
                <a:avLst/>
              </a:prstGeom>
              <a:noFill/>
              <a:ln w="9525">
                <a:miter lim="800000"/>
                <a:headEnd/>
                <a:tailEnd/>
              </a:ln>
              <a:extLst>
                <a:ext uri="{909E8E84-426E-40DD-AFC4-6F175D3DCCD1}">
                  <a14:hiddenFill>
                    <a:noFill/>
                  </a14:hiddenFill>
                </a:ext>
              </a:extLst>
            </xdr:spPr>
          </xdr:sp>
          <xdr:sp macro="" textlink="">
            <xdr:nvSpPr>
              <xdr:cNvPr id="4113" name="Option Button 17" hidden="1">
                <a:extLst>
                  <a:ext uri="{63B3BB69-23CF-44E3-9099-C40C66FF867C}">
                    <a14:compatExt spid="_x0000_s4113"/>
                  </a:ext>
                </a:extLst>
              </xdr:cNvPr>
              <xdr:cNvSpPr/>
            </xdr:nvSpPr>
            <xdr:spPr bwMode="auto">
              <a:xfrm>
                <a:off x="7470830" y="389450"/>
                <a:ext cx="429870"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ea typeface="Segoe UI"/>
                    <a:cs typeface="Segoe UI"/>
                  </a:rPr>
                  <a:t>Da</a:t>
                </a:r>
              </a:p>
            </xdr:txBody>
          </xdr:sp>
          <xdr:sp macro="" textlink="">
            <xdr:nvSpPr>
              <xdr:cNvPr id="4114" name="Option Button 18" hidden="1">
                <a:extLst>
                  <a:ext uri="{63B3BB69-23CF-44E3-9099-C40C66FF867C}">
                    <a14:compatExt spid="_x0000_s4114"/>
                  </a:ext>
                </a:extLst>
              </xdr:cNvPr>
              <xdr:cNvSpPr/>
            </xdr:nvSpPr>
            <xdr:spPr bwMode="auto">
              <a:xfrm>
                <a:off x="8076157" y="392469"/>
                <a:ext cx="437438"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ea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19</xdr:row>
          <xdr:rowOff>99745</xdr:rowOff>
        </xdr:from>
        <xdr:to>
          <xdr:col>13</xdr:col>
          <xdr:colOff>602051</xdr:colOff>
          <xdr:row>20</xdr:row>
          <xdr:rowOff>99737</xdr:rowOff>
        </xdr:to>
        <xdr:grpSp>
          <xdr:nvGrpSpPr>
            <xdr:cNvPr id="26" name="Group 25"/>
            <xdr:cNvGrpSpPr/>
          </xdr:nvGrpSpPr>
          <xdr:grpSpPr>
            <a:xfrm>
              <a:off x="7525147" y="3938317"/>
              <a:ext cx="1249361" cy="190492"/>
              <a:chOff x="7355876" y="381866"/>
              <a:chExt cx="1216704" cy="188695"/>
            </a:xfrm>
          </xdr:grpSpPr>
          <xdr:sp macro="" textlink="">
            <xdr:nvSpPr>
              <xdr:cNvPr id="4115" name="Group Box 19" hidden="1">
                <a:extLst>
                  <a:ext uri="{63B3BB69-23CF-44E3-9099-C40C66FF867C}">
                    <a14:compatExt spid="_x0000_s4115"/>
                  </a:ext>
                </a:extLst>
              </xdr:cNvPr>
              <xdr:cNvSpPr/>
            </xdr:nvSpPr>
            <xdr:spPr bwMode="auto">
              <a:xfrm>
                <a:off x="7355876" y="381866"/>
                <a:ext cx="1216704" cy="188695"/>
              </a:xfrm>
              <a:prstGeom prst="rect">
                <a:avLst/>
              </a:prstGeom>
              <a:noFill/>
              <a:ln w="9525">
                <a:miter lim="800000"/>
                <a:headEnd/>
                <a:tailEnd/>
              </a:ln>
              <a:extLst>
                <a:ext uri="{909E8E84-426E-40DD-AFC4-6F175D3DCCD1}">
                  <a14:hiddenFill>
                    <a:noFill/>
                  </a14:hiddenFill>
                </a:ext>
              </a:extLst>
            </xdr:spPr>
          </xdr:sp>
          <xdr:sp macro="" textlink="">
            <xdr:nvSpPr>
              <xdr:cNvPr id="4116" name="Option Button 20" hidden="1">
                <a:extLst>
                  <a:ext uri="{63B3BB69-23CF-44E3-9099-C40C66FF867C}">
                    <a14:compatExt spid="_x0000_s4116"/>
                  </a:ext>
                </a:extLst>
              </xdr:cNvPr>
              <xdr:cNvSpPr/>
            </xdr:nvSpPr>
            <xdr:spPr bwMode="auto">
              <a:xfrm>
                <a:off x="7470830" y="389450"/>
                <a:ext cx="429870"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ea typeface="Segoe UI"/>
                    <a:cs typeface="Segoe UI"/>
                  </a:rPr>
                  <a:t>Da</a:t>
                </a:r>
              </a:p>
            </xdr:txBody>
          </xdr:sp>
          <xdr:sp macro="" textlink="">
            <xdr:nvSpPr>
              <xdr:cNvPr id="4117" name="Option Button 21" hidden="1">
                <a:extLst>
                  <a:ext uri="{63B3BB69-23CF-44E3-9099-C40C66FF867C}">
                    <a14:compatExt spid="_x0000_s4117"/>
                  </a:ext>
                </a:extLst>
              </xdr:cNvPr>
              <xdr:cNvSpPr/>
            </xdr:nvSpPr>
            <xdr:spPr bwMode="auto">
              <a:xfrm>
                <a:off x="8076157" y="392469"/>
                <a:ext cx="437438"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ea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609631</xdr:colOff>
          <xdr:row>5</xdr:row>
          <xdr:rowOff>94893</xdr:rowOff>
        </xdr:from>
        <xdr:to>
          <xdr:col>13</xdr:col>
          <xdr:colOff>601692</xdr:colOff>
          <xdr:row>6</xdr:row>
          <xdr:rowOff>94885</xdr:rowOff>
        </xdr:to>
        <xdr:grpSp>
          <xdr:nvGrpSpPr>
            <xdr:cNvPr id="30" name="Group 29"/>
            <xdr:cNvGrpSpPr/>
          </xdr:nvGrpSpPr>
          <xdr:grpSpPr>
            <a:xfrm>
              <a:off x="7524788" y="1047390"/>
              <a:ext cx="1249361" cy="190492"/>
              <a:chOff x="7355876" y="381866"/>
              <a:chExt cx="1216704" cy="188695"/>
            </a:xfrm>
          </xdr:grpSpPr>
          <xdr:sp macro="" textlink="">
            <xdr:nvSpPr>
              <xdr:cNvPr id="4118" name="Group Box 22" hidden="1">
                <a:extLst>
                  <a:ext uri="{63B3BB69-23CF-44E3-9099-C40C66FF867C}">
                    <a14:compatExt spid="_x0000_s4118"/>
                  </a:ext>
                </a:extLst>
              </xdr:cNvPr>
              <xdr:cNvSpPr/>
            </xdr:nvSpPr>
            <xdr:spPr bwMode="auto">
              <a:xfrm>
                <a:off x="7355876" y="381866"/>
                <a:ext cx="1216704" cy="188695"/>
              </a:xfrm>
              <a:prstGeom prst="rect">
                <a:avLst/>
              </a:prstGeom>
              <a:noFill/>
              <a:ln w="9525">
                <a:miter lim="800000"/>
                <a:headEnd/>
                <a:tailEnd/>
              </a:ln>
              <a:extLst>
                <a:ext uri="{909E8E84-426E-40DD-AFC4-6F175D3DCCD1}">
                  <a14:hiddenFill>
                    <a:noFill/>
                  </a14:hiddenFill>
                </a:ext>
              </a:extLst>
            </xdr:spPr>
          </xdr:sp>
          <xdr:sp macro="" textlink="">
            <xdr:nvSpPr>
              <xdr:cNvPr id="4119" name="Option Button 23" hidden="1">
                <a:extLst>
                  <a:ext uri="{63B3BB69-23CF-44E3-9099-C40C66FF867C}">
                    <a14:compatExt spid="_x0000_s4119"/>
                  </a:ext>
                </a:extLst>
              </xdr:cNvPr>
              <xdr:cNvSpPr/>
            </xdr:nvSpPr>
            <xdr:spPr bwMode="auto">
              <a:xfrm>
                <a:off x="7470830" y="389450"/>
                <a:ext cx="429870"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ea typeface="Segoe UI"/>
                    <a:cs typeface="Segoe UI"/>
                  </a:rPr>
                  <a:t>Da</a:t>
                </a:r>
              </a:p>
            </xdr:txBody>
          </xdr:sp>
          <xdr:sp macro="" textlink="">
            <xdr:nvSpPr>
              <xdr:cNvPr id="4120" name="Option Button 24" hidden="1">
                <a:extLst>
                  <a:ext uri="{63B3BB69-23CF-44E3-9099-C40C66FF867C}">
                    <a14:compatExt spid="_x0000_s4120"/>
                  </a:ext>
                </a:extLst>
              </xdr:cNvPr>
              <xdr:cNvSpPr/>
            </xdr:nvSpPr>
            <xdr:spPr bwMode="auto">
              <a:xfrm>
                <a:off x="8076157" y="392469"/>
                <a:ext cx="437438"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ea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21</xdr:row>
          <xdr:rowOff>99745</xdr:rowOff>
        </xdr:from>
        <xdr:to>
          <xdr:col>13</xdr:col>
          <xdr:colOff>602051</xdr:colOff>
          <xdr:row>22</xdr:row>
          <xdr:rowOff>99737</xdr:rowOff>
        </xdr:to>
        <xdr:grpSp>
          <xdr:nvGrpSpPr>
            <xdr:cNvPr id="34" name="Group 33"/>
            <xdr:cNvGrpSpPr/>
          </xdr:nvGrpSpPr>
          <xdr:grpSpPr>
            <a:xfrm>
              <a:off x="7525147" y="4319317"/>
              <a:ext cx="1249361" cy="190492"/>
              <a:chOff x="7355876" y="381866"/>
              <a:chExt cx="1216704" cy="188695"/>
            </a:xfrm>
          </xdr:grpSpPr>
          <xdr:sp macro="" textlink="">
            <xdr:nvSpPr>
              <xdr:cNvPr id="4121" name="Group Box 25" hidden="1">
                <a:extLst>
                  <a:ext uri="{63B3BB69-23CF-44E3-9099-C40C66FF867C}">
                    <a14:compatExt spid="_x0000_s4121"/>
                  </a:ext>
                </a:extLst>
              </xdr:cNvPr>
              <xdr:cNvSpPr/>
            </xdr:nvSpPr>
            <xdr:spPr bwMode="auto">
              <a:xfrm>
                <a:off x="7355876" y="381866"/>
                <a:ext cx="1216704" cy="188695"/>
              </a:xfrm>
              <a:prstGeom prst="rect">
                <a:avLst/>
              </a:prstGeom>
              <a:noFill/>
              <a:ln w="9525">
                <a:miter lim="800000"/>
                <a:headEnd/>
                <a:tailEnd/>
              </a:ln>
              <a:extLst>
                <a:ext uri="{909E8E84-426E-40DD-AFC4-6F175D3DCCD1}">
                  <a14:hiddenFill>
                    <a:noFill/>
                  </a14:hiddenFill>
                </a:ext>
              </a:extLst>
            </xdr:spPr>
          </xdr:sp>
          <xdr:sp macro="" textlink="">
            <xdr:nvSpPr>
              <xdr:cNvPr id="4122" name="Option Button 26" hidden="1">
                <a:extLst>
                  <a:ext uri="{63B3BB69-23CF-44E3-9099-C40C66FF867C}">
                    <a14:compatExt spid="_x0000_s4122"/>
                  </a:ext>
                </a:extLst>
              </xdr:cNvPr>
              <xdr:cNvSpPr/>
            </xdr:nvSpPr>
            <xdr:spPr bwMode="auto">
              <a:xfrm>
                <a:off x="7470830" y="389450"/>
                <a:ext cx="429870"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ea typeface="Segoe UI"/>
                    <a:cs typeface="Segoe UI"/>
                  </a:rPr>
                  <a:t>Da</a:t>
                </a:r>
              </a:p>
            </xdr:txBody>
          </xdr:sp>
          <xdr:sp macro="" textlink="">
            <xdr:nvSpPr>
              <xdr:cNvPr id="4123" name="Option Button 27" hidden="1">
                <a:extLst>
                  <a:ext uri="{63B3BB69-23CF-44E3-9099-C40C66FF867C}">
                    <a14:compatExt spid="_x0000_s4123"/>
                  </a:ext>
                </a:extLst>
              </xdr:cNvPr>
              <xdr:cNvSpPr/>
            </xdr:nvSpPr>
            <xdr:spPr bwMode="auto">
              <a:xfrm>
                <a:off x="8076157" y="392469"/>
                <a:ext cx="437438"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ea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23</xdr:row>
          <xdr:rowOff>99745</xdr:rowOff>
        </xdr:from>
        <xdr:to>
          <xdr:col>13</xdr:col>
          <xdr:colOff>602051</xdr:colOff>
          <xdr:row>24</xdr:row>
          <xdr:rowOff>99737</xdr:rowOff>
        </xdr:to>
        <xdr:grpSp>
          <xdr:nvGrpSpPr>
            <xdr:cNvPr id="38" name="Group 37"/>
            <xdr:cNvGrpSpPr/>
          </xdr:nvGrpSpPr>
          <xdr:grpSpPr>
            <a:xfrm>
              <a:off x="7525147" y="4700317"/>
              <a:ext cx="1249361" cy="190492"/>
              <a:chOff x="7355876" y="381866"/>
              <a:chExt cx="1216704" cy="188695"/>
            </a:xfrm>
          </xdr:grpSpPr>
          <xdr:sp macro="" textlink="">
            <xdr:nvSpPr>
              <xdr:cNvPr id="4124" name="Group Box 28" hidden="1">
                <a:extLst>
                  <a:ext uri="{63B3BB69-23CF-44E3-9099-C40C66FF867C}">
                    <a14:compatExt spid="_x0000_s4124"/>
                  </a:ext>
                </a:extLst>
              </xdr:cNvPr>
              <xdr:cNvSpPr/>
            </xdr:nvSpPr>
            <xdr:spPr bwMode="auto">
              <a:xfrm>
                <a:off x="7355876" y="381866"/>
                <a:ext cx="1216704" cy="188695"/>
              </a:xfrm>
              <a:prstGeom prst="rect">
                <a:avLst/>
              </a:prstGeom>
              <a:noFill/>
              <a:ln w="9525">
                <a:miter lim="800000"/>
                <a:headEnd/>
                <a:tailEnd/>
              </a:ln>
              <a:extLst>
                <a:ext uri="{909E8E84-426E-40DD-AFC4-6F175D3DCCD1}">
                  <a14:hiddenFill>
                    <a:noFill/>
                  </a14:hiddenFill>
                </a:ext>
              </a:extLst>
            </xdr:spPr>
          </xdr:sp>
          <xdr:sp macro="" textlink="">
            <xdr:nvSpPr>
              <xdr:cNvPr id="4125" name="Option Button 29" hidden="1">
                <a:extLst>
                  <a:ext uri="{63B3BB69-23CF-44E3-9099-C40C66FF867C}">
                    <a14:compatExt spid="_x0000_s4125"/>
                  </a:ext>
                </a:extLst>
              </xdr:cNvPr>
              <xdr:cNvSpPr/>
            </xdr:nvSpPr>
            <xdr:spPr bwMode="auto">
              <a:xfrm>
                <a:off x="7470830" y="389450"/>
                <a:ext cx="429870"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ea typeface="Segoe UI"/>
                    <a:cs typeface="Segoe UI"/>
                  </a:rPr>
                  <a:t>Da</a:t>
                </a:r>
              </a:p>
            </xdr:txBody>
          </xdr:sp>
          <xdr:sp macro="" textlink="">
            <xdr:nvSpPr>
              <xdr:cNvPr id="4126" name="Option Button 30" hidden="1">
                <a:extLst>
                  <a:ext uri="{63B3BB69-23CF-44E3-9099-C40C66FF867C}">
                    <a14:compatExt spid="_x0000_s4126"/>
                  </a:ext>
                </a:extLst>
              </xdr:cNvPr>
              <xdr:cNvSpPr/>
            </xdr:nvSpPr>
            <xdr:spPr bwMode="auto">
              <a:xfrm>
                <a:off x="8076157" y="392469"/>
                <a:ext cx="437438" cy="17208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US" sz="800" b="0" i="0" u="none" strike="noStrike" baseline="0">
                    <a:solidFill>
                      <a:srgbClr val="000000"/>
                    </a:solidFill>
                    <a:latin typeface="Segoe UI"/>
                    <a:ea typeface="Segoe UI"/>
                    <a:cs typeface="Segoe UI"/>
                  </a:rPr>
                  <a:t>Nu</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0" Type="http://schemas.openxmlformats.org/officeDocument/2006/relationships/ctrlProp" Target="../ctrlProps/ctrlProp17.xml"/><Relationship Id="rId21" Type="http://schemas.openxmlformats.org/officeDocument/2006/relationships/ctrlProp" Target="../ctrlProps/ctrlProp18.xml"/><Relationship Id="rId22" Type="http://schemas.openxmlformats.org/officeDocument/2006/relationships/ctrlProp" Target="../ctrlProps/ctrlProp19.xml"/><Relationship Id="rId23" Type="http://schemas.openxmlformats.org/officeDocument/2006/relationships/ctrlProp" Target="../ctrlProps/ctrlProp20.xml"/><Relationship Id="rId24" Type="http://schemas.openxmlformats.org/officeDocument/2006/relationships/ctrlProp" Target="../ctrlProps/ctrlProp21.xml"/><Relationship Id="rId25" Type="http://schemas.openxmlformats.org/officeDocument/2006/relationships/ctrlProp" Target="../ctrlProps/ctrlProp22.xml"/><Relationship Id="rId26" Type="http://schemas.openxmlformats.org/officeDocument/2006/relationships/ctrlProp" Target="../ctrlProps/ctrlProp23.xml"/><Relationship Id="rId27" Type="http://schemas.openxmlformats.org/officeDocument/2006/relationships/ctrlProp" Target="../ctrlProps/ctrlProp24.xml"/><Relationship Id="rId28" Type="http://schemas.openxmlformats.org/officeDocument/2006/relationships/ctrlProp" Target="../ctrlProps/ctrlProp25.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2" Type="http://schemas.openxmlformats.org/officeDocument/2006/relationships/drawing" Target="../drawings/drawing1.xml"/><Relationship Id="rId3" Type="http://schemas.openxmlformats.org/officeDocument/2006/relationships/vmlDrawing" Target="../drawings/vmlDrawing1.vml"/><Relationship Id="rId4" Type="http://schemas.openxmlformats.org/officeDocument/2006/relationships/ctrlProp" Target="../ctrlProps/ctrlProp1.xml"/><Relationship Id="rId5" Type="http://schemas.openxmlformats.org/officeDocument/2006/relationships/ctrlProp" Target="../ctrlProps/ctrlProp2.xml"/><Relationship Id="rId30" Type="http://schemas.openxmlformats.org/officeDocument/2006/relationships/ctrlProp" Target="../ctrlProps/ctrlProp27.xml"/><Relationship Id="rId31" Type="http://schemas.openxmlformats.org/officeDocument/2006/relationships/ctrlProp" Target="../ctrlProps/ctrlProp28.xml"/><Relationship Id="rId32" Type="http://schemas.openxmlformats.org/officeDocument/2006/relationships/ctrlProp" Target="../ctrlProps/ctrlProp29.xml"/><Relationship Id="rId9" Type="http://schemas.openxmlformats.org/officeDocument/2006/relationships/ctrlProp" Target="../ctrlProps/ctrlProp6.xml"/><Relationship Id="rId6" Type="http://schemas.openxmlformats.org/officeDocument/2006/relationships/ctrlProp" Target="../ctrlProps/ctrlProp3.xml"/><Relationship Id="rId7" Type="http://schemas.openxmlformats.org/officeDocument/2006/relationships/ctrlProp" Target="../ctrlProps/ctrlProp4.xml"/><Relationship Id="rId8" Type="http://schemas.openxmlformats.org/officeDocument/2006/relationships/ctrlProp" Target="../ctrlProps/ctrlProp5.xml"/><Relationship Id="rId33" Type="http://schemas.openxmlformats.org/officeDocument/2006/relationships/ctrlProp" Target="../ctrlProps/ctrlProp30.xml"/><Relationship Id="rId10" Type="http://schemas.openxmlformats.org/officeDocument/2006/relationships/ctrlProp" Target="../ctrlProps/ctrlProp7.xml"/><Relationship Id="rId11" Type="http://schemas.openxmlformats.org/officeDocument/2006/relationships/ctrlProp" Target="../ctrlProps/ctrlProp8.xml"/><Relationship Id="rId12" Type="http://schemas.openxmlformats.org/officeDocument/2006/relationships/ctrlProp" Target="../ctrlProps/ctrlProp9.xml"/><Relationship Id="rId13" Type="http://schemas.openxmlformats.org/officeDocument/2006/relationships/ctrlProp" Target="../ctrlProps/ctrlProp10.xml"/><Relationship Id="rId14" Type="http://schemas.openxmlformats.org/officeDocument/2006/relationships/ctrlProp" Target="../ctrlProps/ctrlProp11.xml"/><Relationship Id="rId15" Type="http://schemas.openxmlformats.org/officeDocument/2006/relationships/ctrlProp" Target="../ctrlProps/ctrlProp12.xml"/><Relationship Id="rId16" Type="http://schemas.openxmlformats.org/officeDocument/2006/relationships/ctrlProp" Target="../ctrlProps/ctrlProp13.xml"/><Relationship Id="rId17" Type="http://schemas.openxmlformats.org/officeDocument/2006/relationships/ctrlProp" Target="../ctrlProps/ctrlProp14.xml"/><Relationship Id="rId18" Type="http://schemas.openxmlformats.org/officeDocument/2006/relationships/ctrlProp" Target="../ctrlProps/ctrlProp15.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6"/>
  <sheetViews>
    <sheetView tabSelected="1" view="pageLayout" topLeftCell="A16" zoomScale="125" workbookViewId="0">
      <selection activeCell="B173" sqref="B173:I173"/>
    </sheetView>
  </sheetViews>
  <sheetFormatPr baseColWidth="10" defaultColWidth="8.83203125" defaultRowHeight="13" x14ac:dyDescent="0.15"/>
  <cols>
    <col min="1" max="1" width="9.33203125" style="1" customWidth="1"/>
    <col min="2" max="2" width="7.1640625" style="1" customWidth="1"/>
    <col min="3" max="3" width="7.33203125" style="1" customWidth="1"/>
    <col min="4" max="5" width="4.6640625" style="1" customWidth="1"/>
    <col min="6" max="6" width="4.5" style="1" customWidth="1"/>
    <col min="7" max="7" width="8.1640625" style="1" customWidth="1"/>
    <col min="8" max="8" width="8.33203125" style="1" customWidth="1"/>
    <col min="9" max="9" width="5.83203125" style="1" customWidth="1"/>
    <col min="10" max="10" width="7.33203125" style="1" customWidth="1"/>
    <col min="11" max="11" width="5.6640625" style="1" customWidth="1"/>
    <col min="12" max="12" width="7.83203125" style="1" customWidth="1"/>
    <col min="13" max="13" width="5.5" style="1" customWidth="1"/>
    <col min="14" max="16" width="6" style="1" customWidth="1"/>
    <col min="17" max="17" width="4.83203125" style="1" customWidth="1"/>
    <col min="18" max="18" width="6" style="1" customWidth="1"/>
    <col min="19" max="19" width="6.1640625" style="1" customWidth="1"/>
    <col min="20" max="20" width="9.33203125" style="1" customWidth="1"/>
    <col min="21" max="26" width="8.83203125" style="1"/>
    <col min="27" max="27" width="11" style="1" customWidth="1"/>
    <col min="28" max="16384" width="8.83203125" style="1"/>
  </cols>
  <sheetData>
    <row r="1" spans="1:28" ht="15.75" customHeight="1" x14ac:dyDescent="0.15">
      <c r="A1" s="248" t="s">
        <v>202</v>
      </c>
      <c r="B1" s="248"/>
      <c r="C1" s="248"/>
      <c r="D1" s="248"/>
      <c r="E1" s="248"/>
      <c r="F1" s="248"/>
      <c r="G1" s="248"/>
      <c r="H1" s="248"/>
      <c r="I1" s="248"/>
      <c r="J1" s="248"/>
      <c r="K1" s="248"/>
      <c r="M1" s="251" t="s">
        <v>19</v>
      </c>
      <c r="N1" s="251"/>
      <c r="O1" s="251"/>
      <c r="P1" s="251"/>
      <c r="Q1" s="251"/>
      <c r="R1" s="251"/>
      <c r="S1" s="251"/>
      <c r="T1" s="251"/>
    </row>
    <row r="2" spans="1:28" ht="6.75" customHeight="1" x14ac:dyDescent="0.15">
      <c r="A2" s="248"/>
      <c r="B2" s="248"/>
      <c r="C2" s="248"/>
      <c r="D2" s="248"/>
      <c r="E2" s="248"/>
      <c r="F2" s="248"/>
      <c r="G2" s="248"/>
      <c r="H2" s="248"/>
      <c r="I2" s="248"/>
      <c r="J2" s="248"/>
      <c r="K2" s="248"/>
    </row>
    <row r="3" spans="1:28" ht="18" customHeight="1" x14ac:dyDescent="0.15">
      <c r="A3" s="249" t="s">
        <v>0</v>
      </c>
      <c r="B3" s="249"/>
      <c r="C3" s="249"/>
      <c r="D3" s="249"/>
      <c r="E3" s="249"/>
      <c r="F3" s="249"/>
      <c r="G3" s="249"/>
      <c r="H3" s="249"/>
      <c r="I3" s="249"/>
      <c r="J3" s="249"/>
      <c r="K3" s="249"/>
      <c r="M3" s="257"/>
      <c r="N3" s="258"/>
      <c r="O3" s="123" t="s">
        <v>35</v>
      </c>
      <c r="P3" s="124"/>
      <c r="Q3" s="125"/>
      <c r="R3" s="123" t="s">
        <v>36</v>
      </c>
      <c r="S3" s="124"/>
      <c r="T3" s="125"/>
      <c r="U3" s="295" t="str">
        <f>IF(O4&gt;=12,"Corect","Trebuie alocate cel puțin 12 de ore pe săptămână")</f>
        <v>Corect</v>
      </c>
      <c r="V3" s="296"/>
      <c r="W3" s="296"/>
      <c r="X3" s="296"/>
      <c r="Y3" s="1">
        <f>(14*3)*14+14*12</f>
        <v>756</v>
      </c>
    </row>
    <row r="4" spans="1:28" ht="17.25" customHeight="1" x14ac:dyDescent="0.15">
      <c r="A4" s="253" t="s">
        <v>169</v>
      </c>
      <c r="B4" s="253"/>
      <c r="C4" s="253"/>
      <c r="D4" s="253"/>
      <c r="E4" s="253"/>
      <c r="F4" s="253"/>
      <c r="G4" s="253"/>
      <c r="H4" s="253"/>
      <c r="I4" s="253"/>
      <c r="J4" s="253"/>
      <c r="K4" s="253"/>
      <c r="M4" s="259" t="s">
        <v>14</v>
      </c>
      <c r="N4" s="260"/>
      <c r="O4" s="266">
        <f>N41</f>
        <v>14</v>
      </c>
      <c r="P4" s="267"/>
      <c r="Q4" s="268"/>
      <c r="R4" s="266">
        <f>N50</f>
        <v>12</v>
      </c>
      <c r="S4" s="267"/>
      <c r="T4" s="268"/>
      <c r="U4" s="295" t="str">
        <f>IF(R4&gt;=12,"Corect","Trebuie alocate cel puțin 12 de ore pe săptămână")</f>
        <v>Corect</v>
      </c>
      <c r="V4" s="296"/>
      <c r="W4" s="296"/>
      <c r="X4" s="296"/>
    </row>
    <row r="5" spans="1:28" ht="16.5" customHeight="1" x14ac:dyDescent="0.15">
      <c r="A5" s="253"/>
      <c r="B5" s="253"/>
      <c r="C5" s="253"/>
      <c r="D5" s="253"/>
      <c r="E5" s="253"/>
      <c r="F5" s="253"/>
      <c r="G5" s="253"/>
      <c r="H5" s="253"/>
      <c r="I5" s="253"/>
      <c r="J5" s="253"/>
      <c r="K5" s="253"/>
      <c r="M5" s="259" t="s">
        <v>15</v>
      </c>
      <c r="N5" s="260"/>
      <c r="O5" s="266">
        <f>N60</f>
        <v>14</v>
      </c>
      <c r="P5" s="267"/>
      <c r="Q5" s="268"/>
      <c r="R5" s="266">
        <f>N69</f>
        <v>16</v>
      </c>
      <c r="S5" s="267"/>
      <c r="T5" s="268"/>
      <c r="U5" s="295" t="str">
        <f>IF(O5&gt;=12,"Corect","Trebuie alocate cel puțin 12 de ore pe săptămână")</f>
        <v>Corect</v>
      </c>
      <c r="V5" s="296"/>
      <c r="W5" s="296"/>
      <c r="X5" s="296"/>
    </row>
    <row r="6" spans="1:28" ht="15" customHeight="1" x14ac:dyDescent="0.15">
      <c r="A6" s="276" t="s">
        <v>170</v>
      </c>
      <c r="B6" s="276"/>
      <c r="C6" s="276"/>
      <c r="D6" s="276"/>
      <c r="E6" s="276"/>
      <c r="F6" s="276"/>
      <c r="G6" s="276"/>
      <c r="H6" s="276"/>
      <c r="I6" s="276"/>
      <c r="J6" s="276"/>
      <c r="K6" s="276"/>
      <c r="M6" s="273"/>
      <c r="N6" s="273"/>
      <c r="O6" s="272"/>
      <c r="P6" s="272"/>
      <c r="Q6" s="272"/>
      <c r="R6" s="272"/>
      <c r="S6" s="272"/>
      <c r="T6" s="272"/>
      <c r="U6" s="295" t="str">
        <f>IF(R5&gt;=12,"Corect","Trebuie alocate cel puțin 12 de ore pe săptămână")</f>
        <v>Corect</v>
      </c>
      <c r="V6" s="296"/>
      <c r="W6" s="296"/>
      <c r="X6" s="296"/>
    </row>
    <row r="7" spans="1:28" ht="18" customHeight="1" x14ac:dyDescent="0.15">
      <c r="A7" s="274" t="s">
        <v>171</v>
      </c>
      <c r="B7" s="274"/>
      <c r="C7" s="274"/>
      <c r="D7" s="274"/>
      <c r="E7" s="274"/>
      <c r="F7" s="274"/>
      <c r="G7" s="274"/>
      <c r="H7" s="274"/>
      <c r="I7" s="274"/>
      <c r="J7" s="274"/>
      <c r="K7" s="274"/>
    </row>
    <row r="8" spans="1:28" ht="18.75" customHeight="1" x14ac:dyDescent="0.15">
      <c r="A8" s="275" t="s">
        <v>172</v>
      </c>
      <c r="B8" s="275"/>
      <c r="C8" s="275"/>
      <c r="D8" s="275"/>
      <c r="E8" s="275"/>
      <c r="F8" s="275"/>
      <c r="G8" s="275"/>
      <c r="H8" s="275"/>
      <c r="I8" s="275"/>
      <c r="J8" s="275"/>
      <c r="K8" s="275"/>
      <c r="M8" s="284" t="s">
        <v>90</v>
      </c>
      <c r="N8" s="284"/>
      <c r="O8" s="284"/>
      <c r="P8" s="284"/>
      <c r="Q8" s="284"/>
      <c r="R8" s="284"/>
      <c r="S8" s="284"/>
      <c r="T8" s="284"/>
    </row>
    <row r="9" spans="1:28" ht="15" customHeight="1" x14ac:dyDescent="0.15">
      <c r="A9" s="256" t="s">
        <v>92</v>
      </c>
      <c r="B9" s="256"/>
      <c r="C9" s="256"/>
      <c r="D9" s="256"/>
      <c r="E9" s="256"/>
      <c r="F9" s="256"/>
      <c r="G9" s="256"/>
      <c r="H9" s="256"/>
      <c r="I9" s="256"/>
      <c r="J9" s="256"/>
      <c r="K9" s="256"/>
      <c r="M9" s="284"/>
      <c r="N9" s="284"/>
      <c r="O9" s="284"/>
      <c r="P9" s="284"/>
      <c r="Q9" s="284"/>
      <c r="R9" s="284"/>
      <c r="S9" s="284"/>
      <c r="T9" s="284"/>
      <c r="U9" s="298" t="s">
        <v>87</v>
      </c>
      <c r="V9" s="299"/>
      <c r="W9" s="299"/>
      <c r="X9" s="300"/>
      <c r="Y9" s="300"/>
      <c r="Z9" s="300"/>
      <c r="AA9" s="48"/>
    </row>
    <row r="10" spans="1:28" ht="16.5" customHeight="1" x14ac:dyDescent="0.15">
      <c r="A10" s="256" t="s">
        <v>60</v>
      </c>
      <c r="B10" s="256"/>
      <c r="C10" s="256"/>
      <c r="D10" s="256"/>
      <c r="E10" s="256"/>
      <c r="F10" s="256"/>
      <c r="G10" s="256"/>
      <c r="H10" s="256"/>
      <c r="I10" s="256"/>
      <c r="J10" s="256"/>
      <c r="K10" s="256"/>
      <c r="M10" s="284"/>
      <c r="N10" s="284"/>
      <c r="O10" s="284"/>
      <c r="P10" s="284"/>
      <c r="Q10" s="284"/>
      <c r="R10" s="284"/>
      <c r="S10" s="284"/>
      <c r="T10" s="284"/>
      <c r="U10" s="299"/>
      <c r="V10" s="299"/>
      <c r="W10" s="299"/>
      <c r="X10" s="300"/>
      <c r="Y10" s="300"/>
      <c r="Z10" s="300"/>
      <c r="AA10" s="48"/>
    </row>
    <row r="11" spans="1:28" x14ac:dyDescent="0.15">
      <c r="A11" s="256" t="s">
        <v>17</v>
      </c>
      <c r="B11" s="256"/>
      <c r="C11" s="256"/>
      <c r="D11" s="256"/>
      <c r="E11" s="256"/>
      <c r="F11" s="256"/>
      <c r="G11" s="256"/>
      <c r="H11" s="256"/>
      <c r="I11" s="256"/>
      <c r="J11" s="256"/>
      <c r="K11" s="256"/>
      <c r="M11" s="284"/>
      <c r="N11" s="284"/>
      <c r="O11" s="284"/>
      <c r="P11" s="284"/>
      <c r="Q11" s="284"/>
      <c r="R11" s="284"/>
      <c r="S11" s="284"/>
      <c r="T11" s="284"/>
      <c r="U11" s="299"/>
      <c r="V11" s="299"/>
      <c r="W11" s="299"/>
      <c r="X11" s="300"/>
      <c r="Y11" s="300"/>
      <c r="Z11" s="300"/>
      <c r="AA11" s="48"/>
    </row>
    <row r="12" spans="1:28" ht="10.5" customHeight="1" x14ac:dyDescent="0.15">
      <c r="A12" s="283" t="s">
        <v>173</v>
      </c>
      <c r="B12" s="283"/>
      <c r="C12" s="283"/>
      <c r="D12" s="283"/>
      <c r="E12" s="283"/>
      <c r="F12" s="283"/>
      <c r="G12" s="283"/>
      <c r="H12" s="283"/>
      <c r="I12" s="283"/>
      <c r="J12" s="283"/>
      <c r="K12" s="283"/>
      <c r="M12" s="2"/>
      <c r="N12" s="2"/>
      <c r="O12" s="2"/>
      <c r="P12" s="2"/>
      <c r="Q12" s="2"/>
      <c r="R12" s="2"/>
      <c r="U12" s="299"/>
      <c r="V12" s="299"/>
      <c r="W12" s="299"/>
      <c r="X12" s="300"/>
      <c r="Y12" s="300"/>
      <c r="Z12" s="300"/>
      <c r="AA12" s="48"/>
    </row>
    <row r="13" spans="1:28" x14ac:dyDescent="0.15">
      <c r="A13" s="287" t="s">
        <v>65</v>
      </c>
      <c r="B13" s="287"/>
      <c r="C13" s="287"/>
      <c r="D13" s="287"/>
      <c r="E13" s="287"/>
      <c r="F13" s="287"/>
      <c r="G13" s="287"/>
      <c r="H13" s="287"/>
      <c r="I13" s="287"/>
      <c r="J13" s="287"/>
      <c r="K13" s="287"/>
      <c r="M13" s="288" t="s">
        <v>20</v>
      </c>
      <c r="N13" s="288"/>
      <c r="O13" s="288"/>
      <c r="P13" s="288"/>
      <c r="Q13" s="288"/>
      <c r="R13" s="288"/>
      <c r="S13" s="288"/>
      <c r="T13" s="288"/>
      <c r="U13" s="48"/>
      <c r="V13" s="48"/>
      <c r="W13" s="48"/>
      <c r="X13" s="48"/>
      <c r="Y13" s="48"/>
      <c r="Z13" s="48"/>
      <c r="AA13" s="48"/>
    </row>
    <row r="14" spans="1:28" ht="12.75" customHeight="1" x14ac:dyDescent="0.15">
      <c r="A14" s="287" t="s">
        <v>61</v>
      </c>
      <c r="B14" s="287"/>
      <c r="C14" s="287"/>
      <c r="D14" s="287"/>
      <c r="E14" s="287"/>
      <c r="F14" s="287"/>
      <c r="G14" s="287"/>
      <c r="H14" s="287"/>
      <c r="I14" s="287"/>
      <c r="J14" s="287"/>
      <c r="K14" s="287"/>
      <c r="M14" s="252" t="s">
        <v>189</v>
      </c>
      <c r="N14" s="252"/>
      <c r="O14" s="252"/>
      <c r="P14" s="252"/>
      <c r="Q14" s="252"/>
      <c r="R14" s="252"/>
      <c r="S14" s="252"/>
      <c r="T14" s="252"/>
      <c r="U14" s="48"/>
      <c r="V14" s="48"/>
      <c r="W14" s="48"/>
      <c r="X14" s="48"/>
      <c r="Y14" s="48"/>
      <c r="Z14" s="48"/>
      <c r="AA14" s="48"/>
    </row>
    <row r="15" spans="1:28" ht="12.75" customHeight="1" x14ac:dyDescent="0.15">
      <c r="A15" s="285" t="s">
        <v>119</v>
      </c>
      <c r="B15" s="285"/>
      <c r="C15" s="285"/>
      <c r="D15" s="285"/>
      <c r="E15" s="285"/>
      <c r="F15" s="285"/>
      <c r="G15" s="285"/>
      <c r="H15" s="285"/>
      <c r="I15" s="285"/>
      <c r="J15" s="285"/>
      <c r="K15" s="285"/>
      <c r="M15" s="252" t="s">
        <v>203</v>
      </c>
      <c r="N15" s="252"/>
      <c r="O15" s="252"/>
      <c r="P15" s="252"/>
      <c r="Q15" s="252"/>
      <c r="R15" s="252"/>
      <c r="S15" s="252"/>
      <c r="T15" s="252"/>
      <c r="U15" s="301" t="s">
        <v>88</v>
      </c>
      <c r="V15" s="301"/>
      <c r="W15" s="301"/>
      <c r="X15" s="301"/>
      <c r="Y15" s="301"/>
      <c r="Z15" s="301"/>
      <c r="AA15" s="48"/>
    </row>
    <row r="16" spans="1:28" ht="12.75" customHeight="1" x14ac:dyDescent="0.2">
      <c r="A16" s="285" t="s">
        <v>120</v>
      </c>
      <c r="B16" s="285"/>
      <c r="C16" s="285"/>
      <c r="D16" s="285"/>
      <c r="E16" s="285"/>
      <c r="F16" s="285"/>
      <c r="G16" s="285"/>
      <c r="H16" s="285"/>
      <c r="I16" s="285"/>
      <c r="J16" s="285"/>
      <c r="K16" s="285"/>
      <c r="M16" s="252" t="s">
        <v>190</v>
      </c>
      <c r="N16" s="252"/>
      <c r="O16" s="252"/>
      <c r="P16" s="252"/>
      <c r="Q16" s="252"/>
      <c r="R16" s="252"/>
      <c r="S16" s="252"/>
      <c r="T16" s="252"/>
      <c r="U16" s="301"/>
      <c r="V16" s="301"/>
      <c r="W16" s="301"/>
      <c r="X16" s="301"/>
      <c r="Y16" s="301"/>
      <c r="Z16" s="301"/>
      <c r="AA16" s="305"/>
      <c r="AB16" s="113"/>
    </row>
    <row r="17" spans="1:28" ht="12.75" customHeight="1" x14ac:dyDescent="0.15">
      <c r="A17" s="256" t="s">
        <v>1</v>
      </c>
      <c r="B17" s="256"/>
      <c r="C17" s="256"/>
      <c r="D17" s="256"/>
      <c r="E17" s="256"/>
      <c r="F17" s="256"/>
      <c r="G17" s="256"/>
      <c r="H17" s="256"/>
      <c r="I17" s="256"/>
      <c r="J17" s="256"/>
      <c r="K17" s="256"/>
      <c r="M17" s="250"/>
      <c r="N17" s="250"/>
      <c r="O17" s="250"/>
      <c r="P17" s="250"/>
      <c r="Q17" s="250"/>
      <c r="R17" s="250"/>
      <c r="S17" s="250"/>
      <c r="T17" s="250"/>
      <c r="U17" s="301"/>
      <c r="V17" s="301"/>
      <c r="W17" s="301"/>
      <c r="X17" s="301"/>
      <c r="Y17" s="301"/>
      <c r="Z17" s="301"/>
      <c r="AA17" s="48"/>
    </row>
    <row r="18" spans="1:28" ht="14.25" customHeight="1" x14ac:dyDescent="0.15">
      <c r="A18" s="256" t="s">
        <v>66</v>
      </c>
      <c r="B18" s="256"/>
      <c r="C18" s="256"/>
      <c r="D18" s="256"/>
      <c r="E18" s="256"/>
      <c r="F18" s="256"/>
      <c r="G18" s="256"/>
      <c r="H18" s="256"/>
      <c r="I18" s="256"/>
      <c r="J18" s="256"/>
      <c r="K18" s="256"/>
      <c r="M18" s="250"/>
      <c r="N18" s="250"/>
      <c r="O18" s="250"/>
      <c r="P18" s="250"/>
      <c r="Q18" s="250"/>
      <c r="R18" s="250"/>
      <c r="S18" s="250"/>
      <c r="T18" s="250"/>
      <c r="U18" s="48"/>
      <c r="V18" s="48"/>
      <c r="W18" s="48"/>
      <c r="X18" s="48"/>
      <c r="Y18" s="48"/>
      <c r="Z18" s="48"/>
      <c r="AA18" s="48"/>
    </row>
    <row r="19" spans="1:28" x14ac:dyDescent="0.15">
      <c r="A19" s="255"/>
      <c r="B19" s="255"/>
      <c r="C19" s="255"/>
      <c r="D19" s="255"/>
      <c r="E19" s="255"/>
      <c r="F19" s="255"/>
      <c r="G19" s="255"/>
      <c r="H19" s="255"/>
      <c r="I19" s="255"/>
      <c r="J19" s="255"/>
      <c r="K19" s="255"/>
      <c r="M19" s="250"/>
      <c r="N19" s="250"/>
      <c r="O19" s="250"/>
      <c r="P19" s="250"/>
      <c r="Q19" s="250"/>
      <c r="R19" s="250"/>
      <c r="S19" s="250"/>
      <c r="T19" s="250"/>
      <c r="U19" s="48"/>
      <c r="V19" s="48"/>
      <c r="W19" s="48"/>
      <c r="X19" s="48"/>
      <c r="Y19" s="48"/>
      <c r="Z19" s="48"/>
      <c r="AA19" s="48"/>
    </row>
    <row r="20" spans="1:28" ht="7.5" customHeight="1" x14ac:dyDescent="0.15">
      <c r="A20" s="284" t="s">
        <v>78</v>
      </c>
      <c r="B20" s="284"/>
      <c r="C20" s="284"/>
      <c r="D20" s="284"/>
      <c r="E20" s="284"/>
      <c r="F20" s="284"/>
      <c r="G20" s="284"/>
      <c r="H20" s="284"/>
      <c r="I20" s="284"/>
      <c r="J20" s="284"/>
      <c r="K20" s="284"/>
      <c r="M20" s="2"/>
      <c r="N20" s="2"/>
      <c r="O20" s="2"/>
      <c r="P20" s="2"/>
      <c r="Q20" s="2"/>
      <c r="R20" s="2"/>
      <c r="U20" s="302" t="s">
        <v>89</v>
      </c>
      <c r="V20" s="303"/>
      <c r="W20" s="303"/>
      <c r="X20" s="303"/>
      <c r="Y20" s="303"/>
      <c r="Z20" s="303"/>
      <c r="AA20" s="304"/>
    </row>
    <row r="21" spans="1:28" ht="15" customHeight="1" x14ac:dyDescent="0.15">
      <c r="A21" s="284"/>
      <c r="B21" s="284"/>
      <c r="C21" s="284"/>
      <c r="D21" s="284"/>
      <c r="E21" s="284"/>
      <c r="F21" s="284"/>
      <c r="G21" s="284"/>
      <c r="H21" s="284"/>
      <c r="I21" s="284"/>
      <c r="J21" s="284"/>
      <c r="K21" s="284"/>
      <c r="M21" s="151" t="s">
        <v>97</v>
      </c>
      <c r="N21" s="151"/>
      <c r="O21" s="151"/>
      <c r="P21" s="151"/>
      <c r="Q21" s="151"/>
      <c r="R21" s="151"/>
      <c r="S21" s="151"/>
      <c r="T21" s="151"/>
      <c r="U21" s="304"/>
      <c r="V21" s="304"/>
      <c r="W21" s="304"/>
      <c r="X21" s="304"/>
      <c r="Y21" s="304"/>
      <c r="Z21" s="304"/>
      <c r="AA21" s="304"/>
    </row>
    <row r="22" spans="1:28" ht="15" customHeight="1" x14ac:dyDescent="0.15">
      <c r="A22" s="284"/>
      <c r="B22" s="284"/>
      <c r="C22" s="284"/>
      <c r="D22" s="284"/>
      <c r="E22" s="284"/>
      <c r="F22" s="284"/>
      <c r="G22" s="284"/>
      <c r="H22" s="284"/>
      <c r="I22" s="284"/>
      <c r="J22" s="284"/>
      <c r="K22" s="284"/>
      <c r="M22" s="151"/>
      <c r="N22" s="151"/>
      <c r="O22" s="151"/>
      <c r="P22" s="151"/>
      <c r="Q22" s="151"/>
      <c r="R22" s="151"/>
      <c r="S22" s="151"/>
      <c r="T22" s="151"/>
      <c r="U22" s="304"/>
      <c r="V22" s="304"/>
      <c r="W22" s="304"/>
      <c r="X22" s="304"/>
      <c r="Y22" s="304"/>
      <c r="Z22" s="304"/>
      <c r="AA22" s="304"/>
    </row>
    <row r="23" spans="1:28" ht="24" customHeight="1" x14ac:dyDescent="0.15">
      <c r="A23" s="284"/>
      <c r="B23" s="284"/>
      <c r="C23" s="284"/>
      <c r="D23" s="284"/>
      <c r="E23" s="284"/>
      <c r="F23" s="284"/>
      <c r="G23" s="284"/>
      <c r="H23" s="284"/>
      <c r="I23" s="284"/>
      <c r="J23" s="284"/>
      <c r="K23" s="284"/>
      <c r="M23" s="151"/>
      <c r="N23" s="151"/>
      <c r="O23" s="151"/>
      <c r="P23" s="151"/>
      <c r="Q23" s="151"/>
      <c r="R23" s="151"/>
      <c r="S23" s="151"/>
      <c r="T23" s="151"/>
      <c r="U23" s="304"/>
      <c r="V23" s="304"/>
      <c r="W23" s="304"/>
      <c r="X23" s="304"/>
      <c r="Y23" s="304"/>
      <c r="Z23" s="304"/>
      <c r="AA23" s="304"/>
    </row>
    <row r="24" spans="1:28" ht="13.5" customHeight="1" x14ac:dyDescent="0.15">
      <c r="A24" s="2"/>
      <c r="B24" s="2"/>
      <c r="C24" s="2"/>
      <c r="D24" s="2"/>
      <c r="E24" s="2"/>
      <c r="F24" s="2"/>
      <c r="G24" s="2"/>
      <c r="H24" s="2"/>
      <c r="I24" s="2"/>
      <c r="J24" s="2"/>
      <c r="K24" s="2"/>
      <c r="M24" s="3"/>
      <c r="N24" s="3"/>
      <c r="O24" s="3"/>
      <c r="P24" s="3"/>
      <c r="Q24" s="3"/>
      <c r="R24" s="3"/>
    </row>
    <row r="25" spans="1:28" x14ac:dyDescent="0.15">
      <c r="A25" s="214" t="s">
        <v>16</v>
      </c>
      <c r="B25" s="214"/>
      <c r="C25" s="214"/>
      <c r="D25" s="214"/>
      <c r="E25" s="214"/>
      <c r="F25" s="214"/>
      <c r="G25" s="214"/>
      <c r="M25" s="286" t="s">
        <v>180</v>
      </c>
      <c r="N25" s="286"/>
      <c r="O25" s="286"/>
      <c r="P25" s="286"/>
      <c r="Q25" s="286"/>
      <c r="R25" s="286"/>
      <c r="S25" s="286"/>
      <c r="T25" s="286"/>
      <c r="U25" s="306" t="s">
        <v>113</v>
      </c>
      <c r="V25" s="307"/>
      <c r="W25" s="307"/>
      <c r="X25" s="307"/>
      <c r="Y25" s="307"/>
      <c r="Z25" s="307"/>
      <c r="AA25" s="307"/>
      <c r="AB25" s="307"/>
    </row>
    <row r="26" spans="1:28" ht="26.25" customHeight="1" x14ac:dyDescent="0.15">
      <c r="A26" s="4"/>
      <c r="B26" s="123" t="s">
        <v>2</v>
      </c>
      <c r="C26" s="125"/>
      <c r="D26" s="123" t="s">
        <v>3</v>
      </c>
      <c r="E26" s="124"/>
      <c r="F26" s="125"/>
      <c r="G26" s="98" t="s">
        <v>18</v>
      </c>
      <c r="H26" s="98" t="s">
        <v>10</v>
      </c>
      <c r="I26" s="123" t="s">
        <v>4</v>
      </c>
      <c r="J26" s="124"/>
      <c r="K26" s="125"/>
      <c r="M26" s="286"/>
      <c r="N26" s="286"/>
      <c r="O26" s="286"/>
      <c r="P26" s="286"/>
      <c r="Q26" s="286"/>
      <c r="R26" s="286"/>
      <c r="S26" s="286"/>
      <c r="T26" s="286"/>
      <c r="U26" s="307"/>
      <c r="V26" s="307"/>
      <c r="W26" s="307"/>
      <c r="X26" s="307"/>
      <c r="Y26" s="307"/>
      <c r="Z26" s="307"/>
      <c r="AA26" s="307"/>
      <c r="AB26" s="307"/>
    </row>
    <row r="27" spans="1:28" ht="14.25" customHeight="1" x14ac:dyDescent="0.15">
      <c r="A27" s="4"/>
      <c r="B27" s="5" t="s">
        <v>5</v>
      </c>
      <c r="C27" s="5" t="s">
        <v>6</v>
      </c>
      <c r="D27" s="5" t="s">
        <v>7</v>
      </c>
      <c r="E27" s="5" t="s">
        <v>8</v>
      </c>
      <c r="F27" s="5" t="s">
        <v>9</v>
      </c>
      <c r="G27" s="100"/>
      <c r="H27" s="100"/>
      <c r="I27" s="5" t="s">
        <v>11</v>
      </c>
      <c r="J27" s="5" t="s">
        <v>12</v>
      </c>
      <c r="K27" s="5" t="s">
        <v>13</v>
      </c>
      <c r="M27" s="286"/>
      <c r="N27" s="286"/>
      <c r="O27" s="286"/>
      <c r="P27" s="286"/>
      <c r="Q27" s="286"/>
      <c r="R27" s="286"/>
      <c r="S27" s="286"/>
      <c r="T27" s="286"/>
      <c r="U27" s="308"/>
      <c r="V27" s="308"/>
      <c r="W27" s="308"/>
      <c r="X27" s="308"/>
      <c r="Y27" s="308"/>
      <c r="Z27" s="308"/>
      <c r="AA27" s="308"/>
      <c r="AB27" s="308"/>
    </row>
    <row r="28" spans="1:28" ht="17.25" customHeight="1" x14ac:dyDescent="0.15">
      <c r="A28" s="6" t="s">
        <v>14</v>
      </c>
      <c r="B28" s="7">
        <v>14</v>
      </c>
      <c r="C28" s="7">
        <v>14</v>
      </c>
      <c r="D28" s="23">
        <v>3</v>
      </c>
      <c r="E28" s="23">
        <v>3</v>
      </c>
      <c r="F28" s="23">
        <v>2</v>
      </c>
      <c r="G28" s="23"/>
      <c r="H28" s="41"/>
      <c r="I28" s="23">
        <v>3</v>
      </c>
      <c r="J28" s="23">
        <v>1</v>
      </c>
      <c r="K28" s="23">
        <v>12</v>
      </c>
      <c r="M28" s="286"/>
      <c r="N28" s="286"/>
      <c r="O28" s="286"/>
      <c r="P28" s="286"/>
      <c r="Q28" s="286"/>
      <c r="R28" s="286"/>
      <c r="S28" s="286"/>
      <c r="T28" s="286"/>
      <c r="U28" s="297" t="str">
        <f t="shared" ref="U28" si="0">IF(SUM(B28:K28)=52,"Corect","Suma trebuie să fie 52")</f>
        <v>Corect</v>
      </c>
      <c r="V28" s="297"/>
    </row>
    <row r="29" spans="1:28" ht="15" customHeight="1" x14ac:dyDescent="0.15">
      <c r="A29" s="6" t="s">
        <v>15</v>
      </c>
      <c r="B29" s="71">
        <v>14</v>
      </c>
      <c r="C29" s="71">
        <v>12</v>
      </c>
      <c r="D29" s="72">
        <v>3</v>
      </c>
      <c r="E29" s="72">
        <v>3</v>
      </c>
      <c r="F29" s="72">
        <v>2</v>
      </c>
      <c r="G29" s="72"/>
      <c r="H29" s="72"/>
      <c r="I29" s="72">
        <v>3</v>
      </c>
      <c r="J29" s="72">
        <v>1</v>
      </c>
      <c r="K29" s="72">
        <v>14</v>
      </c>
      <c r="M29" s="286"/>
      <c r="N29" s="286"/>
      <c r="O29" s="286"/>
      <c r="P29" s="286"/>
      <c r="Q29" s="286"/>
      <c r="R29" s="286"/>
      <c r="S29" s="286"/>
      <c r="T29" s="286"/>
      <c r="U29" s="297" t="str">
        <f t="shared" ref="U29" si="1">IF(SUM(B29:K29)=52,"Corect","Suma trebuie să fie 52")</f>
        <v>Corect</v>
      </c>
      <c r="V29" s="297"/>
    </row>
    <row r="30" spans="1:28" ht="22.5" customHeight="1" x14ac:dyDescent="0.15">
      <c r="A30" s="35"/>
      <c r="B30" s="33"/>
      <c r="C30" s="33"/>
      <c r="D30" s="289"/>
      <c r="E30" s="290"/>
      <c r="F30" s="290"/>
      <c r="G30" s="290"/>
      <c r="H30" s="290"/>
      <c r="I30" s="33"/>
      <c r="J30" s="33"/>
      <c r="K30" s="36"/>
      <c r="M30" s="286"/>
      <c r="N30" s="286"/>
      <c r="O30" s="286"/>
      <c r="P30" s="286"/>
      <c r="Q30" s="286"/>
      <c r="R30" s="286"/>
      <c r="S30" s="286"/>
      <c r="T30" s="286"/>
    </row>
    <row r="31" spans="1:28" ht="35.25" customHeight="1" x14ac:dyDescent="0.15">
      <c r="A31" s="34"/>
      <c r="B31" s="34"/>
      <c r="C31" s="34"/>
      <c r="D31" s="34"/>
      <c r="E31" s="34"/>
      <c r="F31" s="34"/>
      <c r="G31" s="34"/>
      <c r="M31" s="286"/>
      <c r="N31" s="286"/>
      <c r="O31" s="286"/>
      <c r="P31" s="286"/>
      <c r="Q31" s="286"/>
      <c r="R31" s="286"/>
      <c r="S31" s="286"/>
      <c r="T31" s="286"/>
    </row>
    <row r="32" spans="1:28" ht="20.25" customHeight="1" x14ac:dyDescent="0.15">
      <c r="A32" s="254" t="s">
        <v>21</v>
      </c>
      <c r="B32" s="238"/>
      <c r="C32" s="238"/>
      <c r="D32" s="238"/>
      <c r="E32" s="238"/>
      <c r="F32" s="238"/>
      <c r="G32" s="238"/>
      <c r="H32" s="238"/>
      <c r="I32" s="238"/>
      <c r="J32" s="238"/>
      <c r="K32" s="238"/>
      <c r="L32" s="238"/>
      <c r="M32" s="238"/>
      <c r="N32" s="238"/>
      <c r="O32" s="238"/>
      <c r="P32" s="238"/>
      <c r="Q32" s="238"/>
      <c r="R32" s="238"/>
      <c r="S32" s="238"/>
      <c r="T32" s="238"/>
    </row>
    <row r="33" spans="1:34" ht="20.25" hidden="1" customHeight="1" x14ac:dyDescent="0.15">
      <c r="N33" s="9"/>
      <c r="O33" s="10" t="s">
        <v>37</v>
      </c>
      <c r="P33" s="10" t="s">
        <v>38</v>
      </c>
      <c r="Q33" s="10" t="s">
        <v>39</v>
      </c>
      <c r="R33" s="10" t="s">
        <v>93</v>
      </c>
      <c r="S33" s="10" t="s">
        <v>94</v>
      </c>
      <c r="T33" s="10"/>
    </row>
    <row r="34" spans="1:34" ht="20.25" customHeight="1" x14ac:dyDescent="0.15">
      <c r="A34" s="88" t="s">
        <v>42</v>
      </c>
      <c r="B34" s="88"/>
      <c r="C34" s="88"/>
      <c r="D34" s="88"/>
      <c r="E34" s="88"/>
      <c r="F34" s="88"/>
      <c r="G34" s="88"/>
      <c r="H34" s="88"/>
      <c r="I34" s="88"/>
      <c r="J34" s="88"/>
      <c r="K34" s="88"/>
      <c r="L34" s="88"/>
      <c r="M34" s="88"/>
      <c r="N34" s="88"/>
      <c r="O34" s="88"/>
      <c r="P34" s="88"/>
      <c r="Q34" s="88"/>
      <c r="R34" s="88"/>
      <c r="S34" s="88"/>
      <c r="T34" s="88"/>
    </row>
    <row r="35" spans="1:34" ht="19.5" customHeight="1" x14ac:dyDescent="0.15">
      <c r="A35" s="236" t="s">
        <v>27</v>
      </c>
      <c r="B35" s="89" t="s">
        <v>26</v>
      </c>
      <c r="C35" s="90"/>
      <c r="D35" s="90"/>
      <c r="E35" s="90"/>
      <c r="F35" s="90"/>
      <c r="G35" s="90"/>
      <c r="H35" s="90"/>
      <c r="I35" s="91"/>
      <c r="J35" s="98" t="s">
        <v>40</v>
      </c>
      <c r="K35" s="104" t="s">
        <v>24</v>
      </c>
      <c r="L35" s="105"/>
      <c r="M35" s="106"/>
      <c r="N35" s="104" t="s">
        <v>41</v>
      </c>
      <c r="O35" s="261"/>
      <c r="P35" s="262"/>
      <c r="Q35" s="104" t="s">
        <v>23</v>
      </c>
      <c r="R35" s="105"/>
      <c r="S35" s="106"/>
      <c r="T35" s="99" t="s">
        <v>22</v>
      </c>
    </row>
    <row r="36" spans="1:34" ht="20.25" customHeight="1" x14ac:dyDescent="0.15">
      <c r="A36" s="237"/>
      <c r="B36" s="95"/>
      <c r="C36" s="96"/>
      <c r="D36" s="96"/>
      <c r="E36" s="96"/>
      <c r="F36" s="96"/>
      <c r="G36" s="96"/>
      <c r="H36" s="96"/>
      <c r="I36" s="97"/>
      <c r="J36" s="100"/>
      <c r="K36" s="5" t="s">
        <v>28</v>
      </c>
      <c r="L36" s="5" t="s">
        <v>29</v>
      </c>
      <c r="M36" s="5" t="s">
        <v>30</v>
      </c>
      <c r="N36" s="5" t="s">
        <v>34</v>
      </c>
      <c r="O36" s="5" t="s">
        <v>7</v>
      </c>
      <c r="P36" s="5" t="s">
        <v>31</v>
      </c>
      <c r="Q36" s="5" t="s">
        <v>32</v>
      </c>
      <c r="R36" s="5" t="s">
        <v>28</v>
      </c>
      <c r="S36" s="5" t="s">
        <v>33</v>
      </c>
      <c r="T36" s="100"/>
      <c r="U36" s="309" t="s">
        <v>112</v>
      </c>
      <c r="V36" s="310"/>
      <c r="W36" s="310"/>
      <c r="X36" s="310"/>
      <c r="Y36" s="310"/>
      <c r="Z36" s="310"/>
      <c r="AA36" s="310"/>
      <c r="AB36" s="310"/>
      <c r="AC36" s="310"/>
      <c r="AD36" s="310"/>
      <c r="AE36" s="310"/>
      <c r="AF36" s="310"/>
      <c r="AG36" s="310"/>
      <c r="AH36" s="310"/>
    </row>
    <row r="37" spans="1:34" ht="16.5" customHeight="1" x14ac:dyDescent="0.15">
      <c r="A37" s="40" t="s">
        <v>128</v>
      </c>
      <c r="B37" s="280" t="s">
        <v>183</v>
      </c>
      <c r="C37" s="281"/>
      <c r="D37" s="281"/>
      <c r="E37" s="281"/>
      <c r="F37" s="281"/>
      <c r="G37" s="281"/>
      <c r="H37" s="281"/>
      <c r="I37" s="282"/>
      <c r="J37" s="11">
        <v>9</v>
      </c>
      <c r="K37" s="11">
        <v>2</v>
      </c>
      <c r="L37" s="11">
        <v>1</v>
      </c>
      <c r="M37" s="11">
        <v>2</v>
      </c>
      <c r="N37" s="16">
        <f>K37+L37+M37</f>
        <v>5</v>
      </c>
      <c r="O37" s="17">
        <f>P37-N37</f>
        <v>11</v>
      </c>
      <c r="P37" s="17">
        <f>ROUND(PRODUCT(J37,25)/14,0)</f>
        <v>16</v>
      </c>
      <c r="Q37" s="22" t="s">
        <v>32</v>
      </c>
      <c r="R37" s="11"/>
      <c r="S37" s="23"/>
      <c r="T37" s="11" t="s">
        <v>37</v>
      </c>
      <c r="U37" s="311"/>
      <c r="V37" s="310"/>
      <c r="W37" s="310"/>
      <c r="X37" s="310"/>
      <c r="Y37" s="310"/>
      <c r="Z37" s="310"/>
      <c r="AA37" s="310"/>
      <c r="AB37" s="310"/>
      <c r="AC37" s="310"/>
      <c r="AD37" s="310"/>
      <c r="AE37" s="310"/>
      <c r="AF37" s="310"/>
      <c r="AG37" s="310"/>
      <c r="AH37" s="310"/>
    </row>
    <row r="38" spans="1:34" ht="15.75" customHeight="1" x14ac:dyDescent="0.15">
      <c r="A38" s="58" t="s">
        <v>129</v>
      </c>
      <c r="B38" s="269" t="s">
        <v>130</v>
      </c>
      <c r="C38" s="270"/>
      <c r="D38" s="270"/>
      <c r="E38" s="270"/>
      <c r="F38" s="270"/>
      <c r="G38" s="270"/>
      <c r="H38" s="270"/>
      <c r="I38" s="271"/>
      <c r="J38" s="11">
        <v>7</v>
      </c>
      <c r="K38" s="11">
        <v>2</v>
      </c>
      <c r="L38" s="11">
        <v>1</v>
      </c>
      <c r="M38" s="11">
        <v>0</v>
      </c>
      <c r="N38" s="16">
        <f t="shared" ref="N38:N40" si="2">K38+L38+M38</f>
        <v>3</v>
      </c>
      <c r="O38" s="17">
        <f t="shared" ref="O38:O40" si="3">P38-N38</f>
        <v>10</v>
      </c>
      <c r="P38" s="17">
        <f t="shared" ref="P38:P40" si="4">ROUND(PRODUCT(J38,25)/14,0)</f>
        <v>13</v>
      </c>
      <c r="Q38" s="22" t="s">
        <v>32</v>
      </c>
      <c r="R38" s="11"/>
      <c r="S38" s="23"/>
      <c r="T38" s="11" t="s">
        <v>38</v>
      </c>
    </row>
    <row r="39" spans="1:34" ht="20.25" customHeight="1" x14ac:dyDescent="0.15">
      <c r="A39" s="58" t="s">
        <v>131</v>
      </c>
      <c r="B39" s="269" t="s">
        <v>132</v>
      </c>
      <c r="C39" s="270"/>
      <c r="D39" s="270"/>
      <c r="E39" s="270"/>
      <c r="F39" s="270"/>
      <c r="G39" s="270"/>
      <c r="H39" s="270"/>
      <c r="I39" s="271"/>
      <c r="J39" s="11">
        <v>7</v>
      </c>
      <c r="K39" s="11">
        <v>2</v>
      </c>
      <c r="L39" s="11">
        <v>1</v>
      </c>
      <c r="M39" s="11">
        <v>0</v>
      </c>
      <c r="N39" s="16">
        <f t="shared" si="2"/>
        <v>3</v>
      </c>
      <c r="O39" s="17">
        <f t="shared" si="3"/>
        <v>10</v>
      </c>
      <c r="P39" s="17">
        <f t="shared" si="4"/>
        <v>13</v>
      </c>
      <c r="Q39" s="22"/>
      <c r="R39" s="11" t="s">
        <v>28</v>
      </c>
      <c r="S39" s="23"/>
      <c r="T39" s="11" t="s">
        <v>38</v>
      </c>
    </row>
    <row r="40" spans="1:34" s="60" customFormat="1" ht="25.5" customHeight="1" x14ac:dyDescent="0.2">
      <c r="A40" s="62" t="s">
        <v>124</v>
      </c>
      <c r="B40" s="277" t="s">
        <v>206</v>
      </c>
      <c r="C40" s="278"/>
      <c r="D40" s="278"/>
      <c r="E40" s="278"/>
      <c r="F40" s="278"/>
      <c r="G40" s="278"/>
      <c r="H40" s="278"/>
      <c r="I40" s="279"/>
      <c r="J40" s="23">
        <v>7</v>
      </c>
      <c r="K40" s="23">
        <v>1</v>
      </c>
      <c r="L40" s="23">
        <v>2</v>
      </c>
      <c r="M40" s="23">
        <v>0</v>
      </c>
      <c r="N40" s="59">
        <f t="shared" si="2"/>
        <v>3</v>
      </c>
      <c r="O40" s="63">
        <f t="shared" si="3"/>
        <v>10</v>
      </c>
      <c r="P40" s="63">
        <f t="shared" si="4"/>
        <v>13</v>
      </c>
      <c r="Q40" s="64"/>
      <c r="R40" s="23" t="s">
        <v>28</v>
      </c>
      <c r="S40" s="23"/>
      <c r="T40" s="23" t="s">
        <v>39</v>
      </c>
    </row>
    <row r="41" spans="1:34" x14ac:dyDescent="0.15">
      <c r="A41" s="19" t="s">
        <v>25</v>
      </c>
      <c r="B41" s="120"/>
      <c r="C41" s="121"/>
      <c r="D41" s="121"/>
      <c r="E41" s="121"/>
      <c r="F41" s="121"/>
      <c r="G41" s="121"/>
      <c r="H41" s="121"/>
      <c r="I41" s="122"/>
      <c r="J41" s="19">
        <f t="shared" ref="J41:P41" si="5">SUM(J37:J40)</f>
        <v>30</v>
      </c>
      <c r="K41" s="19">
        <f t="shared" si="5"/>
        <v>7</v>
      </c>
      <c r="L41" s="19">
        <f t="shared" si="5"/>
        <v>5</v>
      </c>
      <c r="M41" s="19">
        <f t="shared" si="5"/>
        <v>2</v>
      </c>
      <c r="N41" s="19">
        <f t="shared" si="5"/>
        <v>14</v>
      </c>
      <c r="O41" s="19">
        <f t="shared" si="5"/>
        <v>41</v>
      </c>
      <c r="P41" s="19">
        <f t="shared" si="5"/>
        <v>55</v>
      </c>
      <c r="Q41" s="19">
        <f>COUNTIF(Q37:Q40,"E")</f>
        <v>2</v>
      </c>
      <c r="R41" s="19">
        <f>COUNTIF(R37:R40,"C")</f>
        <v>2</v>
      </c>
      <c r="S41" s="19">
        <f>COUNTIF(S37:S40,"VP")</f>
        <v>0</v>
      </c>
      <c r="T41" s="51">
        <f>COUNTA(T37:T40)</f>
        <v>4</v>
      </c>
      <c r="U41" s="291" t="str">
        <f>IF(Q41&gt;=SUM(R41:S41),"Corect","E trebuie să fie cel puțin egal cu C+VP")</f>
        <v>Corect</v>
      </c>
      <c r="V41" s="292"/>
      <c r="W41" s="292"/>
    </row>
    <row r="42" spans="1:34" ht="19.5" customHeight="1" x14ac:dyDescent="0.15"/>
    <row r="43" spans="1:34" ht="16.5" customHeight="1" x14ac:dyDescent="0.15">
      <c r="A43" s="88" t="s">
        <v>43</v>
      </c>
      <c r="B43" s="88"/>
      <c r="C43" s="88"/>
      <c r="D43" s="88"/>
      <c r="E43" s="88"/>
      <c r="F43" s="88"/>
      <c r="G43" s="88"/>
      <c r="H43" s="88"/>
      <c r="I43" s="88"/>
      <c r="J43" s="88"/>
      <c r="K43" s="88"/>
      <c r="L43" s="88"/>
      <c r="M43" s="88"/>
      <c r="N43" s="88"/>
      <c r="O43" s="88"/>
      <c r="P43" s="88"/>
      <c r="Q43" s="88"/>
      <c r="R43" s="88"/>
      <c r="S43" s="88"/>
      <c r="T43" s="88"/>
    </row>
    <row r="44" spans="1:34" ht="20.25" customHeight="1" x14ac:dyDescent="0.15">
      <c r="A44" s="236" t="s">
        <v>27</v>
      </c>
      <c r="B44" s="89" t="s">
        <v>26</v>
      </c>
      <c r="C44" s="90"/>
      <c r="D44" s="90"/>
      <c r="E44" s="90"/>
      <c r="F44" s="90"/>
      <c r="G44" s="90"/>
      <c r="H44" s="90"/>
      <c r="I44" s="91"/>
      <c r="J44" s="98" t="s">
        <v>40</v>
      </c>
      <c r="K44" s="104" t="s">
        <v>24</v>
      </c>
      <c r="L44" s="105"/>
      <c r="M44" s="106"/>
      <c r="N44" s="104" t="s">
        <v>41</v>
      </c>
      <c r="O44" s="261"/>
      <c r="P44" s="262"/>
      <c r="Q44" s="104" t="s">
        <v>23</v>
      </c>
      <c r="R44" s="105"/>
      <c r="S44" s="106"/>
      <c r="T44" s="99" t="s">
        <v>22</v>
      </c>
    </row>
    <row r="45" spans="1:34" ht="12.75" customHeight="1" x14ac:dyDescent="0.15">
      <c r="A45" s="237"/>
      <c r="B45" s="95"/>
      <c r="C45" s="96"/>
      <c r="D45" s="96"/>
      <c r="E45" s="96"/>
      <c r="F45" s="96"/>
      <c r="G45" s="96"/>
      <c r="H45" s="96"/>
      <c r="I45" s="97"/>
      <c r="J45" s="100"/>
      <c r="K45" s="5" t="s">
        <v>28</v>
      </c>
      <c r="L45" s="5" t="s">
        <v>29</v>
      </c>
      <c r="M45" s="5" t="s">
        <v>30</v>
      </c>
      <c r="N45" s="5" t="s">
        <v>34</v>
      </c>
      <c r="O45" s="5" t="s">
        <v>7</v>
      </c>
      <c r="P45" s="5" t="s">
        <v>31</v>
      </c>
      <c r="Q45" s="5" t="s">
        <v>32</v>
      </c>
      <c r="R45" s="5" t="s">
        <v>28</v>
      </c>
      <c r="S45" s="5" t="s">
        <v>33</v>
      </c>
      <c r="T45" s="100"/>
    </row>
    <row r="46" spans="1:34" x14ac:dyDescent="0.15">
      <c r="A46" s="40" t="s">
        <v>135</v>
      </c>
      <c r="B46" s="269" t="s">
        <v>134</v>
      </c>
      <c r="C46" s="270"/>
      <c r="D46" s="270"/>
      <c r="E46" s="270"/>
      <c r="F46" s="270"/>
      <c r="G46" s="270"/>
      <c r="H46" s="270"/>
      <c r="I46" s="271"/>
      <c r="J46" s="11">
        <v>9</v>
      </c>
      <c r="K46" s="11">
        <v>2</v>
      </c>
      <c r="L46" s="11">
        <v>1</v>
      </c>
      <c r="M46" s="11">
        <v>0</v>
      </c>
      <c r="N46" s="16">
        <f>K46+L46+M46</f>
        <v>3</v>
      </c>
      <c r="O46" s="17">
        <v>16</v>
      </c>
      <c r="P46" s="17">
        <v>19</v>
      </c>
      <c r="Q46" s="22" t="s">
        <v>32</v>
      </c>
      <c r="R46" s="11"/>
      <c r="S46" s="23"/>
      <c r="T46" s="11" t="s">
        <v>37</v>
      </c>
    </row>
    <row r="47" spans="1:34" x14ac:dyDescent="0.15">
      <c r="A47" s="29" t="s">
        <v>136</v>
      </c>
      <c r="B47" s="269" t="s">
        <v>139</v>
      </c>
      <c r="C47" s="270"/>
      <c r="D47" s="270"/>
      <c r="E47" s="270"/>
      <c r="F47" s="270"/>
      <c r="G47" s="270"/>
      <c r="H47" s="270"/>
      <c r="I47" s="271"/>
      <c r="J47" s="11">
        <v>7</v>
      </c>
      <c r="K47" s="11">
        <v>2</v>
      </c>
      <c r="L47" s="11">
        <v>1</v>
      </c>
      <c r="M47" s="11">
        <v>0</v>
      </c>
      <c r="N47" s="16">
        <f t="shared" ref="N47:N49" si="6">K47+L47+M47</f>
        <v>3</v>
      </c>
      <c r="O47" s="17">
        <v>12</v>
      </c>
      <c r="P47" s="17">
        <v>15</v>
      </c>
      <c r="Q47" s="22" t="s">
        <v>32</v>
      </c>
      <c r="R47" s="11"/>
      <c r="S47" s="23"/>
      <c r="T47" s="11" t="s">
        <v>38</v>
      </c>
    </row>
    <row r="48" spans="1:34" s="60" customFormat="1" ht="30" customHeight="1" x14ac:dyDescent="0.2">
      <c r="A48" s="62" t="s">
        <v>137</v>
      </c>
      <c r="B48" s="277" t="s">
        <v>205</v>
      </c>
      <c r="C48" s="278"/>
      <c r="D48" s="278"/>
      <c r="E48" s="278"/>
      <c r="F48" s="278"/>
      <c r="G48" s="278"/>
      <c r="H48" s="278"/>
      <c r="I48" s="279"/>
      <c r="J48" s="23">
        <v>7</v>
      </c>
      <c r="K48" s="23">
        <v>2</v>
      </c>
      <c r="L48" s="23">
        <v>1</v>
      </c>
      <c r="M48" s="23">
        <v>0</v>
      </c>
      <c r="N48" s="59">
        <f t="shared" si="6"/>
        <v>3</v>
      </c>
      <c r="O48" s="63">
        <v>12</v>
      </c>
      <c r="P48" s="63">
        <v>15</v>
      </c>
      <c r="Q48" s="64"/>
      <c r="R48" s="23" t="s">
        <v>28</v>
      </c>
      <c r="S48" s="23"/>
      <c r="T48" s="23" t="s">
        <v>38</v>
      </c>
    </row>
    <row r="49" spans="1:23" s="60" customFormat="1" ht="27" customHeight="1" x14ac:dyDescent="0.2">
      <c r="A49" s="61" t="s">
        <v>168</v>
      </c>
      <c r="B49" s="277" t="s">
        <v>207</v>
      </c>
      <c r="C49" s="278"/>
      <c r="D49" s="278"/>
      <c r="E49" s="278"/>
      <c r="F49" s="278"/>
      <c r="G49" s="278"/>
      <c r="H49" s="278"/>
      <c r="I49" s="279"/>
      <c r="J49" s="23">
        <v>7</v>
      </c>
      <c r="K49" s="23">
        <v>1</v>
      </c>
      <c r="L49" s="23">
        <v>2</v>
      </c>
      <c r="M49" s="23">
        <v>0</v>
      </c>
      <c r="N49" s="59">
        <f t="shared" si="6"/>
        <v>3</v>
      </c>
      <c r="O49" s="63">
        <v>10</v>
      </c>
      <c r="P49" s="63">
        <v>13</v>
      </c>
      <c r="Q49" s="64"/>
      <c r="R49" s="23"/>
      <c r="S49" s="23" t="s">
        <v>33</v>
      </c>
      <c r="T49" s="23" t="s">
        <v>93</v>
      </c>
    </row>
    <row r="50" spans="1:23" x14ac:dyDescent="0.15">
      <c r="A50" s="19" t="s">
        <v>25</v>
      </c>
      <c r="B50" s="120"/>
      <c r="C50" s="121"/>
      <c r="D50" s="121"/>
      <c r="E50" s="121"/>
      <c r="F50" s="121"/>
      <c r="G50" s="121"/>
      <c r="H50" s="121"/>
      <c r="I50" s="122"/>
      <c r="J50" s="19">
        <f t="shared" ref="J50:P50" si="7">SUM(J46:J49)</f>
        <v>30</v>
      </c>
      <c r="K50" s="19">
        <f t="shared" si="7"/>
        <v>7</v>
      </c>
      <c r="L50" s="19">
        <f t="shared" si="7"/>
        <v>5</v>
      </c>
      <c r="M50" s="19">
        <f t="shared" si="7"/>
        <v>0</v>
      </c>
      <c r="N50" s="19">
        <f t="shared" si="7"/>
        <v>12</v>
      </c>
      <c r="O50" s="19">
        <f t="shared" si="7"/>
        <v>50</v>
      </c>
      <c r="P50" s="19">
        <f t="shared" si="7"/>
        <v>62</v>
      </c>
      <c r="Q50" s="19">
        <f>COUNTIF(Q46:Q49,"E")</f>
        <v>2</v>
      </c>
      <c r="R50" s="19">
        <f>COUNTIF(R46:R49,"C")</f>
        <v>1</v>
      </c>
      <c r="S50" s="19">
        <f>COUNTIF(S46:S49,"VP")</f>
        <v>1</v>
      </c>
      <c r="T50" s="51">
        <f>COUNTA(T46:T49)</f>
        <v>4</v>
      </c>
      <c r="U50" s="291" t="str">
        <f>IF(Q50&gt;=SUM(R50:S50),"Corect","E trebuie să fie cel puțin egal cu C+VP")</f>
        <v>Corect</v>
      </c>
      <c r="V50" s="292"/>
      <c r="W50" s="292"/>
    </row>
    <row r="51" spans="1:23" ht="11.25" customHeight="1" x14ac:dyDescent="0.15"/>
    <row r="52" spans="1:23" s="65" customFormat="1" ht="11.25" customHeight="1" x14ac:dyDescent="0.15"/>
    <row r="53" spans="1:23" ht="15" customHeight="1" x14ac:dyDescent="0.15">
      <c r="A53" s="88" t="s">
        <v>44</v>
      </c>
      <c r="B53" s="88"/>
      <c r="C53" s="88"/>
      <c r="D53" s="88"/>
      <c r="E53" s="88"/>
      <c r="F53" s="88"/>
      <c r="G53" s="88"/>
      <c r="H53" s="88"/>
      <c r="I53" s="88"/>
      <c r="J53" s="88"/>
      <c r="K53" s="88"/>
      <c r="L53" s="88"/>
      <c r="M53" s="88"/>
      <c r="N53" s="88"/>
      <c r="O53" s="88"/>
      <c r="P53" s="88"/>
      <c r="Q53" s="88"/>
      <c r="R53" s="88"/>
      <c r="S53" s="88"/>
      <c r="T53" s="88"/>
    </row>
    <row r="54" spans="1:23" ht="19.5" customHeight="1" x14ac:dyDescent="0.15">
      <c r="A54" s="236" t="s">
        <v>27</v>
      </c>
      <c r="B54" s="89" t="s">
        <v>26</v>
      </c>
      <c r="C54" s="90"/>
      <c r="D54" s="90"/>
      <c r="E54" s="90"/>
      <c r="F54" s="90"/>
      <c r="G54" s="90"/>
      <c r="H54" s="90"/>
      <c r="I54" s="91"/>
      <c r="J54" s="98" t="s">
        <v>40</v>
      </c>
      <c r="K54" s="104" t="s">
        <v>24</v>
      </c>
      <c r="L54" s="105"/>
      <c r="M54" s="106"/>
      <c r="N54" s="104" t="s">
        <v>41</v>
      </c>
      <c r="O54" s="261"/>
      <c r="P54" s="262"/>
      <c r="Q54" s="104" t="s">
        <v>23</v>
      </c>
      <c r="R54" s="105"/>
      <c r="S54" s="106"/>
      <c r="T54" s="99" t="s">
        <v>22</v>
      </c>
    </row>
    <row r="55" spans="1:23" ht="16.5" customHeight="1" x14ac:dyDescent="0.15">
      <c r="A55" s="237"/>
      <c r="B55" s="95"/>
      <c r="C55" s="96"/>
      <c r="D55" s="96"/>
      <c r="E55" s="96"/>
      <c r="F55" s="96"/>
      <c r="G55" s="96"/>
      <c r="H55" s="96"/>
      <c r="I55" s="97"/>
      <c r="J55" s="100"/>
      <c r="K55" s="5" t="s">
        <v>28</v>
      </c>
      <c r="L55" s="5" t="s">
        <v>29</v>
      </c>
      <c r="M55" s="5" t="s">
        <v>30</v>
      </c>
      <c r="N55" s="5" t="s">
        <v>34</v>
      </c>
      <c r="O55" s="5" t="s">
        <v>7</v>
      </c>
      <c r="P55" s="5" t="s">
        <v>31</v>
      </c>
      <c r="Q55" s="5" t="s">
        <v>32</v>
      </c>
      <c r="R55" s="5" t="s">
        <v>28</v>
      </c>
      <c r="S55" s="5" t="s">
        <v>33</v>
      </c>
      <c r="T55" s="100"/>
    </row>
    <row r="56" spans="1:23" ht="29.25" customHeight="1" x14ac:dyDescent="0.15">
      <c r="A56" s="40" t="s">
        <v>121</v>
      </c>
      <c r="B56" s="263" t="s">
        <v>188</v>
      </c>
      <c r="C56" s="264"/>
      <c r="D56" s="264"/>
      <c r="E56" s="264"/>
      <c r="F56" s="264"/>
      <c r="G56" s="264"/>
      <c r="H56" s="264"/>
      <c r="I56" s="265"/>
      <c r="J56" s="11">
        <v>9</v>
      </c>
      <c r="K56" s="11">
        <v>2</v>
      </c>
      <c r="L56" s="11">
        <v>1</v>
      </c>
      <c r="M56" s="11">
        <v>2</v>
      </c>
      <c r="N56" s="16">
        <f>K56+L56+M56</f>
        <v>5</v>
      </c>
      <c r="O56" s="17">
        <f>P56-N56</f>
        <v>11</v>
      </c>
      <c r="P56" s="17">
        <f>ROUND(PRODUCT(J56,25)/14,0)</f>
        <v>16</v>
      </c>
      <c r="Q56" s="22" t="s">
        <v>32</v>
      </c>
      <c r="R56" s="11"/>
      <c r="S56" s="23"/>
      <c r="T56" s="11" t="s">
        <v>37</v>
      </c>
    </row>
    <row r="57" spans="1:23" x14ac:dyDescent="0.15">
      <c r="A57" s="50" t="s">
        <v>122</v>
      </c>
      <c r="B57" s="269" t="s">
        <v>123</v>
      </c>
      <c r="C57" s="270"/>
      <c r="D57" s="270"/>
      <c r="E57" s="270"/>
      <c r="F57" s="270"/>
      <c r="G57" s="270"/>
      <c r="H57" s="270"/>
      <c r="I57" s="271"/>
      <c r="J57" s="11">
        <v>7</v>
      </c>
      <c r="K57" s="11">
        <v>2</v>
      </c>
      <c r="L57" s="11">
        <v>1</v>
      </c>
      <c r="M57" s="11">
        <v>0</v>
      </c>
      <c r="N57" s="16">
        <f t="shared" ref="N57:N59" si="8">K57+L57+M57</f>
        <v>3</v>
      </c>
      <c r="O57" s="17">
        <f t="shared" ref="O57:O59" si="9">P57-N57</f>
        <v>10</v>
      </c>
      <c r="P57" s="17">
        <f t="shared" ref="P57:P59" si="10">ROUND(PRODUCT(J57,25)/14,0)</f>
        <v>13</v>
      </c>
      <c r="Q57" s="22" t="s">
        <v>32</v>
      </c>
      <c r="R57" s="11"/>
      <c r="S57" s="23"/>
      <c r="T57" s="11" t="s">
        <v>38</v>
      </c>
    </row>
    <row r="58" spans="1:23" x14ac:dyDescent="0.15">
      <c r="A58" s="29" t="s">
        <v>185</v>
      </c>
      <c r="B58" s="269" t="s">
        <v>204</v>
      </c>
      <c r="C58" s="270"/>
      <c r="D58" s="270"/>
      <c r="E58" s="270"/>
      <c r="F58" s="270"/>
      <c r="G58" s="270"/>
      <c r="H58" s="270"/>
      <c r="I58" s="271"/>
      <c r="J58" s="11">
        <v>7</v>
      </c>
      <c r="K58" s="11">
        <v>2</v>
      </c>
      <c r="L58" s="11">
        <v>1</v>
      </c>
      <c r="M58" s="11">
        <v>0</v>
      </c>
      <c r="N58" s="16">
        <f t="shared" si="8"/>
        <v>3</v>
      </c>
      <c r="O58" s="17">
        <f t="shared" si="9"/>
        <v>10</v>
      </c>
      <c r="P58" s="17">
        <f t="shared" si="10"/>
        <v>13</v>
      </c>
      <c r="Q58" s="22"/>
      <c r="R58" s="11" t="s">
        <v>28</v>
      </c>
      <c r="S58" s="23"/>
      <c r="T58" s="11" t="s">
        <v>38</v>
      </c>
    </row>
    <row r="59" spans="1:23" ht="31" customHeight="1" x14ac:dyDescent="0.15">
      <c r="A59" s="29" t="s">
        <v>133</v>
      </c>
      <c r="B59" s="277" t="s">
        <v>208</v>
      </c>
      <c r="C59" s="278"/>
      <c r="D59" s="278"/>
      <c r="E59" s="278"/>
      <c r="F59" s="278"/>
      <c r="G59" s="278"/>
      <c r="H59" s="278"/>
      <c r="I59" s="279"/>
      <c r="J59" s="11">
        <v>7</v>
      </c>
      <c r="K59" s="11">
        <v>1</v>
      </c>
      <c r="L59" s="11">
        <v>2</v>
      </c>
      <c r="M59" s="11">
        <v>0</v>
      </c>
      <c r="N59" s="16">
        <f t="shared" si="8"/>
        <v>3</v>
      </c>
      <c r="O59" s="17">
        <f t="shared" si="9"/>
        <v>10</v>
      </c>
      <c r="P59" s="17">
        <f t="shared" si="10"/>
        <v>13</v>
      </c>
      <c r="Q59" s="22"/>
      <c r="R59" s="11" t="s">
        <v>28</v>
      </c>
      <c r="S59" s="23"/>
      <c r="T59" s="11" t="s">
        <v>39</v>
      </c>
    </row>
    <row r="60" spans="1:23" x14ac:dyDescent="0.15">
      <c r="A60" s="19" t="s">
        <v>25</v>
      </c>
      <c r="B60" s="120"/>
      <c r="C60" s="121"/>
      <c r="D60" s="121"/>
      <c r="E60" s="121"/>
      <c r="F60" s="121"/>
      <c r="G60" s="121"/>
      <c r="H60" s="121"/>
      <c r="I60" s="122"/>
      <c r="J60" s="19">
        <f t="shared" ref="J60:P60" si="11">SUM(J56:J59)</f>
        <v>30</v>
      </c>
      <c r="K60" s="19">
        <f t="shared" si="11"/>
        <v>7</v>
      </c>
      <c r="L60" s="19">
        <f t="shared" si="11"/>
        <v>5</v>
      </c>
      <c r="M60" s="19">
        <f t="shared" si="11"/>
        <v>2</v>
      </c>
      <c r="N60" s="19">
        <f t="shared" si="11"/>
        <v>14</v>
      </c>
      <c r="O60" s="19">
        <f t="shared" si="11"/>
        <v>41</v>
      </c>
      <c r="P60" s="19">
        <f t="shared" si="11"/>
        <v>55</v>
      </c>
      <c r="Q60" s="19">
        <f>COUNTIF(Q56:Q59,"E")</f>
        <v>2</v>
      </c>
      <c r="R60" s="19">
        <f>COUNTIF(R56:R59,"C")</f>
        <v>2</v>
      </c>
      <c r="S60" s="19">
        <f>COUNTIF(S56:S59,"VP")</f>
        <v>0</v>
      </c>
      <c r="T60" s="51">
        <f>COUNTA(T56:T59)</f>
        <v>4</v>
      </c>
      <c r="U60" s="291" t="str">
        <f>IF(Q60&gt;=SUM(R60:S60),"Corect","E trebuie să fie cel puțin egal cu C+VP")</f>
        <v>Corect</v>
      </c>
      <c r="V60" s="292"/>
      <c r="W60" s="292"/>
    </row>
    <row r="61" spans="1:23" ht="21.75" customHeight="1" x14ac:dyDescent="0.15"/>
    <row r="62" spans="1:23" ht="18.75" customHeight="1" x14ac:dyDescent="0.15">
      <c r="A62" s="88" t="s">
        <v>45</v>
      </c>
      <c r="B62" s="88"/>
      <c r="C62" s="88"/>
      <c r="D62" s="88"/>
      <c r="E62" s="88"/>
      <c r="F62" s="88"/>
      <c r="G62" s="88"/>
      <c r="H62" s="88"/>
      <c r="I62" s="88"/>
      <c r="J62" s="88"/>
      <c r="K62" s="88"/>
      <c r="L62" s="88"/>
      <c r="M62" s="88"/>
      <c r="N62" s="88"/>
      <c r="O62" s="88"/>
      <c r="P62" s="88"/>
      <c r="Q62" s="88"/>
      <c r="R62" s="88"/>
      <c r="S62" s="88"/>
      <c r="T62" s="88"/>
    </row>
    <row r="63" spans="1:23" ht="24.75" customHeight="1" x14ac:dyDescent="0.15">
      <c r="A63" s="236" t="s">
        <v>27</v>
      </c>
      <c r="B63" s="89" t="s">
        <v>26</v>
      </c>
      <c r="C63" s="90"/>
      <c r="D63" s="90"/>
      <c r="E63" s="90"/>
      <c r="F63" s="90"/>
      <c r="G63" s="90"/>
      <c r="H63" s="90"/>
      <c r="I63" s="91"/>
      <c r="J63" s="98" t="s">
        <v>40</v>
      </c>
      <c r="K63" s="104" t="s">
        <v>24</v>
      </c>
      <c r="L63" s="105"/>
      <c r="M63" s="106"/>
      <c r="N63" s="104" t="s">
        <v>41</v>
      </c>
      <c r="O63" s="261"/>
      <c r="P63" s="262"/>
      <c r="Q63" s="104" t="s">
        <v>23</v>
      </c>
      <c r="R63" s="105"/>
      <c r="S63" s="106"/>
      <c r="T63" s="99" t="s">
        <v>22</v>
      </c>
      <c r="U63" s="1">
        <f>174*14+55*12</f>
        <v>3096</v>
      </c>
    </row>
    <row r="64" spans="1:23" x14ac:dyDescent="0.15">
      <c r="A64" s="237"/>
      <c r="B64" s="95"/>
      <c r="C64" s="96"/>
      <c r="D64" s="96"/>
      <c r="E64" s="96"/>
      <c r="F64" s="96"/>
      <c r="G64" s="96"/>
      <c r="H64" s="96"/>
      <c r="I64" s="97"/>
      <c r="J64" s="100"/>
      <c r="K64" s="5" t="s">
        <v>28</v>
      </c>
      <c r="L64" s="5" t="s">
        <v>29</v>
      </c>
      <c r="M64" s="5" t="s">
        <v>30</v>
      </c>
      <c r="N64" s="5" t="s">
        <v>34</v>
      </c>
      <c r="O64" s="5" t="s">
        <v>7</v>
      </c>
      <c r="P64" s="5" t="s">
        <v>31</v>
      </c>
      <c r="Q64" s="5" t="s">
        <v>32</v>
      </c>
      <c r="R64" s="5" t="s">
        <v>28</v>
      </c>
      <c r="S64" s="5" t="s">
        <v>33</v>
      </c>
      <c r="T64" s="100"/>
    </row>
    <row r="65" spans="1:23" x14ac:dyDescent="0.15">
      <c r="A65" s="50" t="s">
        <v>125</v>
      </c>
      <c r="B65" s="269" t="s">
        <v>181</v>
      </c>
      <c r="C65" s="270"/>
      <c r="D65" s="270"/>
      <c r="E65" s="270"/>
      <c r="F65" s="270"/>
      <c r="G65" s="270"/>
      <c r="H65" s="270"/>
      <c r="I65" s="271"/>
      <c r="J65" s="11">
        <v>9</v>
      </c>
      <c r="K65" s="11">
        <v>2</v>
      </c>
      <c r="L65" s="11">
        <v>1</v>
      </c>
      <c r="M65" s="11">
        <v>2</v>
      </c>
      <c r="N65" s="49">
        <f>K65+L65+M65</f>
        <v>5</v>
      </c>
      <c r="O65" s="17">
        <v>11</v>
      </c>
      <c r="P65" s="17">
        <v>16</v>
      </c>
      <c r="Q65" s="22" t="s">
        <v>32</v>
      </c>
      <c r="R65" s="11"/>
      <c r="S65" s="23"/>
      <c r="T65" s="11" t="s">
        <v>37</v>
      </c>
    </row>
    <row r="66" spans="1:23" x14ac:dyDescent="0.15">
      <c r="A66" s="29" t="s">
        <v>126</v>
      </c>
      <c r="B66" s="269" t="s">
        <v>127</v>
      </c>
      <c r="C66" s="270"/>
      <c r="D66" s="270"/>
      <c r="E66" s="270"/>
      <c r="F66" s="270"/>
      <c r="G66" s="270"/>
      <c r="H66" s="270"/>
      <c r="I66" s="271"/>
      <c r="J66" s="11">
        <v>7</v>
      </c>
      <c r="K66" s="11">
        <v>2</v>
      </c>
      <c r="L66" s="11">
        <v>1</v>
      </c>
      <c r="M66" s="11">
        <v>0</v>
      </c>
      <c r="N66" s="16">
        <f t="shared" ref="N66:N67" si="12">K66+L66+M66</f>
        <v>3</v>
      </c>
      <c r="O66" s="17">
        <v>10</v>
      </c>
      <c r="P66" s="17">
        <v>13</v>
      </c>
      <c r="Q66" s="22" t="s">
        <v>32</v>
      </c>
      <c r="R66" s="11"/>
      <c r="S66" s="23"/>
      <c r="T66" s="11" t="s">
        <v>38</v>
      </c>
    </row>
    <row r="67" spans="1:23" ht="27" customHeight="1" x14ac:dyDescent="0.15">
      <c r="A67" s="29" t="s">
        <v>186</v>
      </c>
      <c r="B67" s="277" t="s">
        <v>187</v>
      </c>
      <c r="C67" s="278"/>
      <c r="D67" s="278"/>
      <c r="E67" s="278"/>
      <c r="F67" s="278"/>
      <c r="G67" s="278"/>
      <c r="H67" s="278"/>
      <c r="I67" s="279"/>
      <c r="J67" s="11">
        <v>7</v>
      </c>
      <c r="K67" s="11">
        <v>2</v>
      </c>
      <c r="L67" s="11">
        <v>1</v>
      </c>
      <c r="M67" s="11">
        <v>0</v>
      </c>
      <c r="N67" s="16">
        <f t="shared" si="12"/>
        <v>3</v>
      </c>
      <c r="O67" s="17">
        <v>10</v>
      </c>
      <c r="P67" s="17">
        <v>13</v>
      </c>
      <c r="Q67" s="22"/>
      <c r="R67" s="11" t="s">
        <v>28</v>
      </c>
      <c r="S67" s="23"/>
      <c r="T67" s="11" t="s">
        <v>38</v>
      </c>
    </row>
    <row r="68" spans="1:23" ht="29" customHeight="1" x14ac:dyDescent="0.15">
      <c r="A68" s="29" t="s">
        <v>138</v>
      </c>
      <c r="B68" s="277" t="s">
        <v>140</v>
      </c>
      <c r="C68" s="278"/>
      <c r="D68" s="278"/>
      <c r="E68" s="278"/>
      <c r="F68" s="278"/>
      <c r="G68" s="278"/>
      <c r="H68" s="278"/>
      <c r="I68" s="279"/>
      <c r="J68" s="11">
        <v>7</v>
      </c>
      <c r="K68" s="11">
        <v>0</v>
      </c>
      <c r="L68" s="11">
        <v>0</v>
      </c>
      <c r="M68" s="11">
        <v>5</v>
      </c>
      <c r="N68" s="16">
        <v>5</v>
      </c>
      <c r="O68" s="17">
        <v>10</v>
      </c>
      <c r="P68" s="17">
        <v>15</v>
      </c>
      <c r="Q68" s="22"/>
      <c r="R68" s="11"/>
      <c r="S68" s="23" t="s">
        <v>33</v>
      </c>
      <c r="T68" s="11" t="s">
        <v>39</v>
      </c>
    </row>
    <row r="69" spans="1:23" x14ac:dyDescent="0.15">
      <c r="A69" s="19" t="s">
        <v>25</v>
      </c>
      <c r="B69" s="120"/>
      <c r="C69" s="121"/>
      <c r="D69" s="121"/>
      <c r="E69" s="121"/>
      <c r="F69" s="121"/>
      <c r="G69" s="121"/>
      <c r="H69" s="121"/>
      <c r="I69" s="122"/>
      <c r="J69" s="19">
        <f t="shared" ref="J69:P69" si="13">SUM(J65:J68)</f>
        <v>30</v>
      </c>
      <c r="K69" s="19">
        <f t="shared" si="13"/>
        <v>6</v>
      </c>
      <c r="L69" s="19">
        <f t="shared" si="13"/>
        <v>3</v>
      </c>
      <c r="M69" s="19">
        <f t="shared" si="13"/>
        <v>7</v>
      </c>
      <c r="N69" s="19">
        <f t="shared" si="13"/>
        <v>16</v>
      </c>
      <c r="O69" s="19">
        <f t="shared" si="13"/>
        <v>41</v>
      </c>
      <c r="P69" s="19">
        <f t="shared" si="13"/>
        <v>57</v>
      </c>
      <c r="Q69" s="19">
        <f>COUNTIF(Q65:Q68,"E")</f>
        <v>2</v>
      </c>
      <c r="R69" s="19">
        <f>COUNTIF(R65:R68,"C")</f>
        <v>1</v>
      </c>
      <c r="S69" s="19">
        <f>COUNTIF(S65:S68,"VP")</f>
        <v>1</v>
      </c>
      <c r="T69" s="51">
        <f>COUNTA(T65:T68)</f>
        <v>4</v>
      </c>
      <c r="U69" s="291" t="str">
        <f>IF(Q69&gt;=SUM(R69:S69),"Corect","E trebuie să fie cel puțin egal cu C+VP")</f>
        <v>Corect</v>
      </c>
      <c r="V69" s="292"/>
      <c r="W69" s="292"/>
    </row>
    <row r="70" spans="1:23" ht="9" customHeight="1" x14ac:dyDescent="0.15"/>
    <row r="71" spans="1:23" x14ac:dyDescent="0.15">
      <c r="B71" s="2"/>
      <c r="C71" s="2"/>
      <c r="D71" s="2"/>
      <c r="E71" s="2"/>
      <c r="F71" s="2"/>
      <c r="G71" s="2"/>
      <c r="M71" s="8"/>
      <c r="N71" s="8"/>
      <c r="O71" s="8"/>
      <c r="P71" s="8"/>
      <c r="Q71" s="8"/>
      <c r="R71" s="8"/>
      <c r="S71" s="8"/>
    </row>
    <row r="72" spans="1:23" ht="15" customHeight="1" x14ac:dyDescent="0.15">
      <c r="A72" s="238" t="s">
        <v>46</v>
      </c>
      <c r="B72" s="238"/>
      <c r="C72" s="238"/>
      <c r="D72" s="238"/>
      <c r="E72" s="238"/>
      <c r="F72" s="238"/>
      <c r="G72" s="238"/>
      <c r="H72" s="238"/>
      <c r="I72" s="238"/>
      <c r="J72" s="238"/>
      <c r="K72" s="238"/>
      <c r="L72" s="238"/>
      <c r="M72" s="238"/>
      <c r="N72" s="238"/>
      <c r="O72" s="238"/>
      <c r="P72" s="238"/>
      <c r="Q72" s="238"/>
      <c r="R72" s="238"/>
      <c r="S72" s="238"/>
      <c r="T72" s="238"/>
    </row>
    <row r="73" spans="1:23" ht="27.75" customHeight="1" x14ac:dyDescent="0.15">
      <c r="A73" s="236" t="s">
        <v>27</v>
      </c>
      <c r="B73" s="89" t="s">
        <v>26</v>
      </c>
      <c r="C73" s="90"/>
      <c r="D73" s="90"/>
      <c r="E73" s="90"/>
      <c r="F73" s="90"/>
      <c r="G73" s="90"/>
      <c r="H73" s="90"/>
      <c r="I73" s="91"/>
      <c r="J73" s="98" t="s">
        <v>40</v>
      </c>
      <c r="K73" s="80" t="s">
        <v>24</v>
      </c>
      <c r="L73" s="80"/>
      <c r="M73" s="80"/>
      <c r="N73" s="80" t="s">
        <v>41</v>
      </c>
      <c r="O73" s="81"/>
      <c r="P73" s="81"/>
      <c r="Q73" s="80" t="s">
        <v>23</v>
      </c>
      <c r="R73" s="80"/>
      <c r="S73" s="80"/>
      <c r="T73" s="80" t="s">
        <v>22</v>
      </c>
    </row>
    <row r="74" spans="1:23" ht="12.75" customHeight="1" x14ac:dyDescent="0.15">
      <c r="A74" s="237"/>
      <c r="B74" s="95"/>
      <c r="C74" s="96"/>
      <c r="D74" s="96"/>
      <c r="E74" s="96"/>
      <c r="F74" s="96"/>
      <c r="G74" s="96"/>
      <c r="H74" s="96"/>
      <c r="I74" s="97"/>
      <c r="J74" s="100"/>
      <c r="K74" s="5" t="s">
        <v>28</v>
      </c>
      <c r="L74" s="5" t="s">
        <v>29</v>
      </c>
      <c r="M74" s="5" t="s">
        <v>30</v>
      </c>
      <c r="N74" s="5" t="s">
        <v>34</v>
      </c>
      <c r="O74" s="5" t="s">
        <v>7</v>
      </c>
      <c r="P74" s="5" t="s">
        <v>31</v>
      </c>
      <c r="Q74" s="5" t="s">
        <v>32</v>
      </c>
      <c r="R74" s="5" t="s">
        <v>28</v>
      </c>
      <c r="S74" s="5" t="s">
        <v>33</v>
      </c>
      <c r="T74" s="80"/>
    </row>
    <row r="75" spans="1:23" x14ac:dyDescent="0.15">
      <c r="A75" s="82" t="s">
        <v>141</v>
      </c>
      <c r="B75" s="83"/>
      <c r="C75" s="83"/>
      <c r="D75" s="83"/>
      <c r="E75" s="83"/>
      <c r="F75" s="83"/>
      <c r="G75" s="83"/>
      <c r="H75" s="83"/>
      <c r="I75" s="83"/>
      <c r="J75" s="83"/>
      <c r="K75" s="83"/>
      <c r="L75" s="83"/>
      <c r="M75" s="83"/>
      <c r="N75" s="83"/>
      <c r="O75" s="83"/>
      <c r="P75" s="83"/>
      <c r="Q75" s="83"/>
      <c r="R75" s="83"/>
      <c r="S75" s="83"/>
      <c r="T75" s="84"/>
    </row>
    <row r="76" spans="1:23" ht="43.5" customHeight="1" x14ac:dyDescent="0.15">
      <c r="A76" s="30" t="s">
        <v>142</v>
      </c>
      <c r="B76" s="230" t="s">
        <v>143</v>
      </c>
      <c r="C76" s="231"/>
      <c r="D76" s="231"/>
      <c r="E76" s="231"/>
      <c r="F76" s="231"/>
      <c r="G76" s="231"/>
      <c r="H76" s="231"/>
      <c r="I76" s="232"/>
      <c r="J76" s="24">
        <v>7</v>
      </c>
      <c r="K76" s="24">
        <v>1</v>
      </c>
      <c r="L76" s="24">
        <v>2</v>
      </c>
      <c r="M76" s="24">
        <v>0</v>
      </c>
      <c r="N76" s="17">
        <f>K76+L76+M76</f>
        <v>3</v>
      </c>
      <c r="O76" s="17">
        <f>P76-N76</f>
        <v>10</v>
      </c>
      <c r="P76" s="17">
        <f>ROUND(PRODUCT(J76,25)/14,0)</f>
        <v>13</v>
      </c>
      <c r="Q76" s="24"/>
      <c r="R76" s="24" t="s">
        <v>28</v>
      </c>
      <c r="S76" s="25"/>
      <c r="T76" s="11" t="s">
        <v>39</v>
      </c>
    </row>
    <row r="77" spans="1:23" x14ac:dyDescent="0.15">
      <c r="A77" s="30" t="s">
        <v>144</v>
      </c>
      <c r="B77" s="239" t="s">
        <v>145</v>
      </c>
      <c r="C77" s="240"/>
      <c r="D77" s="240"/>
      <c r="E77" s="240"/>
      <c r="F77" s="240"/>
      <c r="G77" s="240"/>
      <c r="H77" s="240"/>
      <c r="I77" s="241"/>
      <c r="J77" s="24">
        <v>7</v>
      </c>
      <c r="K77" s="24">
        <v>1</v>
      </c>
      <c r="L77" s="24">
        <v>2</v>
      </c>
      <c r="M77" s="24">
        <v>0</v>
      </c>
      <c r="N77" s="17">
        <f t="shared" ref="N77:N86" si="14">K77+L77+M77</f>
        <v>3</v>
      </c>
      <c r="O77" s="17">
        <f t="shared" ref="O77:O86" si="15">P77-N77</f>
        <v>10</v>
      </c>
      <c r="P77" s="17">
        <f t="shared" ref="P77:P81" si="16">ROUND(PRODUCT(J77,25)/14,0)</f>
        <v>13</v>
      </c>
      <c r="Q77" s="24"/>
      <c r="R77" s="24" t="s">
        <v>28</v>
      </c>
      <c r="S77" s="25"/>
      <c r="T77" s="11" t="s">
        <v>39</v>
      </c>
    </row>
    <row r="78" spans="1:23" x14ac:dyDescent="0.15">
      <c r="A78" s="32" t="s">
        <v>147</v>
      </c>
      <c r="B78" s="239" t="s">
        <v>146</v>
      </c>
      <c r="C78" s="240"/>
      <c r="D78" s="240"/>
      <c r="E78" s="240"/>
      <c r="F78" s="240"/>
      <c r="G78" s="240"/>
      <c r="H78" s="240"/>
      <c r="I78" s="241"/>
      <c r="J78" s="24">
        <v>7</v>
      </c>
      <c r="K78" s="24">
        <v>1</v>
      </c>
      <c r="L78" s="24">
        <v>2</v>
      </c>
      <c r="M78" s="24">
        <v>0</v>
      </c>
      <c r="N78" s="17">
        <f t="shared" ref="N78:N79" si="17">K78+L78+M78</f>
        <v>3</v>
      </c>
      <c r="O78" s="17">
        <f t="shared" ref="O78:O79" si="18">P78-N78</f>
        <v>10</v>
      </c>
      <c r="P78" s="17">
        <f t="shared" ref="P78:P79" si="19">ROUND(PRODUCT(J78,25)/14,0)</f>
        <v>13</v>
      </c>
      <c r="Q78" s="24"/>
      <c r="R78" s="24" t="s">
        <v>28</v>
      </c>
      <c r="S78" s="25"/>
      <c r="T78" s="11" t="s">
        <v>39</v>
      </c>
    </row>
    <row r="79" spans="1:23" ht="27" customHeight="1" x14ac:dyDescent="0.15">
      <c r="A79" s="32"/>
      <c r="B79" s="230" t="s">
        <v>148</v>
      </c>
      <c r="C79" s="231"/>
      <c r="D79" s="231"/>
      <c r="E79" s="231"/>
      <c r="F79" s="231"/>
      <c r="G79" s="231"/>
      <c r="H79" s="231"/>
      <c r="I79" s="232"/>
      <c r="J79" s="24">
        <v>7</v>
      </c>
      <c r="K79" s="24">
        <v>1</v>
      </c>
      <c r="L79" s="24">
        <v>2</v>
      </c>
      <c r="M79" s="24">
        <v>0</v>
      </c>
      <c r="N79" s="17">
        <f t="shared" si="17"/>
        <v>3</v>
      </c>
      <c r="O79" s="17">
        <f t="shared" si="18"/>
        <v>10</v>
      </c>
      <c r="P79" s="17">
        <f t="shared" si="19"/>
        <v>13</v>
      </c>
      <c r="Q79" s="24"/>
      <c r="R79" s="24" t="s">
        <v>28</v>
      </c>
      <c r="S79" s="25"/>
      <c r="T79" s="11" t="s">
        <v>39</v>
      </c>
    </row>
    <row r="80" spans="1:23" x14ac:dyDescent="0.15">
      <c r="A80" s="242" t="s">
        <v>149</v>
      </c>
      <c r="B80" s="245"/>
      <c r="C80" s="245"/>
      <c r="D80" s="245"/>
      <c r="E80" s="245"/>
      <c r="F80" s="245"/>
      <c r="G80" s="245"/>
      <c r="H80" s="245"/>
      <c r="I80" s="245"/>
      <c r="J80" s="245"/>
      <c r="K80" s="245"/>
      <c r="L80" s="245"/>
      <c r="M80" s="245"/>
      <c r="N80" s="245"/>
      <c r="O80" s="245"/>
      <c r="P80" s="245"/>
      <c r="Q80" s="245"/>
      <c r="R80" s="245"/>
      <c r="S80" s="245"/>
      <c r="T80" s="246"/>
    </row>
    <row r="81" spans="1:20" ht="40.5" customHeight="1" x14ac:dyDescent="0.15">
      <c r="A81" s="30" t="s">
        <v>150</v>
      </c>
      <c r="B81" s="230" t="s">
        <v>151</v>
      </c>
      <c r="C81" s="231"/>
      <c r="D81" s="231"/>
      <c r="E81" s="231"/>
      <c r="F81" s="231"/>
      <c r="G81" s="231"/>
      <c r="H81" s="231"/>
      <c r="I81" s="232"/>
      <c r="J81" s="24">
        <v>7</v>
      </c>
      <c r="K81" s="24">
        <v>1</v>
      </c>
      <c r="L81" s="24">
        <v>2</v>
      </c>
      <c r="M81" s="24">
        <v>0</v>
      </c>
      <c r="N81" s="17">
        <f t="shared" si="14"/>
        <v>3</v>
      </c>
      <c r="O81" s="17">
        <f t="shared" si="15"/>
        <v>10</v>
      </c>
      <c r="P81" s="17">
        <f t="shared" si="16"/>
        <v>13</v>
      </c>
      <c r="Q81" s="24"/>
      <c r="R81" s="24" t="s">
        <v>28</v>
      </c>
      <c r="S81" s="25"/>
      <c r="T81" s="11" t="s">
        <v>39</v>
      </c>
    </row>
    <row r="82" spans="1:20" x14ac:dyDescent="0.15">
      <c r="A82" s="32" t="s">
        <v>152</v>
      </c>
      <c r="B82" s="239" t="s">
        <v>153</v>
      </c>
      <c r="C82" s="240"/>
      <c r="D82" s="240"/>
      <c r="E82" s="240"/>
      <c r="F82" s="240"/>
      <c r="G82" s="240"/>
      <c r="H82" s="240"/>
      <c r="I82" s="241"/>
      <c r="J82" s="24">
        <v>7</v>
      </c>
      <c r="K82" s="24">
        <v>1</v>
      </c>
      <c r="L82" s="24">
        <v>2</v>
      </c>
      <c r="M82" s="24">
        <v>0</v>
      </c>
      <c r="N82" s="17">
        <f t="shared" ref="N82:N84" si="20">K82+L82+M82</f>
        <v>3</v>
      </c>
      <c r="O82" s="17">
        <f t="shared" ref="O82:O84" si="21">P82-N82</f>
        <v>10</v>
      </c>
      <c r="P82" s="17">
        <f t="shared" ref="P82:P84" si="22">ROUND(PRODUCT(J82,25)/14,0)</f>
        <v>13</v>
      </c>
      <c r="Q82" s="24"/>
      <c r="R82" s="24" t="s">
        <v>28</v>
      </c>
      <c r="S82" s="25"/>
      <c r="T82" s="11" t="s">
        <v>39</v>
      </c>
    </row>
    <row r="83" spans="1:20" ht="32" customHeight="1" x14ac:dyDescent="0.15">
      <c r="A83" s="32" t="s">
        <v>155</v>
      </c>
      <c r="B83" s="230" t="s">
        <v>154</v>
      </c>
      <c r="C83" s="231"/>
      <c r="D83" s="231"/>
      <c r="E83" s="231"/>
      <c r="F83" s="231"/>
      <c r="G83" s="231"/>
      <c r="H83" s="231"/>
      <c r="I83" s="232"/>
      <c r="J83" s="24">
        <v>7</v>
      </c>
      <c r="K83" s="24">
        <v>1</v>
      </c>
      <c r="L83" s="24">
        <v>2</v>
      </c>
      <c r="M83" s="24">
        <v>0</v>
      </c>
      <c r="N83" s="17">
        <f t="shared" si="20"/>
        <v>3</v>
      </c>
      <c r="O83" s="17">
        <f t="shared" si="21"/>
        <v>10</v>
      </c>
      <c r="P83" s="17">
        <f t="shared" si="22"/>
        <v>13</v>
      </c>
      <c r="Q83" s="24"/>
      <c r="R83" s="24" t="s">
        <v>28</v>
      </c>
      <c r="S83" s="25"/>
      <c r="T83" s="11" t="s">
        <v>39</v>
      </c>
    </row>
    <row r="84" spans="1:20" ht="33" customHeight="1" x14ac:dyDescent="0.15">
      <c r="A84" s="32" t="s">
        <v>168</v>
      </c>
      <c r="B84" s="230" t="s">
        <v>156</v>
      </c>
      <c r="C84" s="231"/>
      <c r="D84" s="231"/>
      <c r="E84" s="231"/>
      <c r="F84" s="231"/>
      <c r="G84" s="231"/>
      <c r="H84" s="231"/>
      <c r="I84" s="232"/>
      <c r="J84" s="24">
        <v>7</v>
      </c>
      <c r="K84" s="24">
        <v>1</v>
      </c>
      <c r="L84" s="24">
        <v>2</v>
      </c>
      <c r="M84" s="24">
        <v>0</v>
      </c>
      <c r="N84" s="17">
        <f t="shared" si="20"/>
        <v>3</v>
      </c>
      <c r="O84" s="17">
        <f t="shared" si="21"/>
        <v>10</v>
      </c>
      <c r="P84" s="17">
        <f t="shared" si="22"/>
        <v>13</v>
      </c>
      <c r="Q84" s="24"/>
      <c r="R84" s="24" t="s">
        <v>28</v>
      </c>
      <c r="S84" s="25"/>
      <c r="T84" s="11" t="s">
        <v>39</v>
      </c>
    </row>
    <row r="85" spans="1:20" x14ac:dyDescent="0.15">
      <c r="A85" s="242" t="s">
        <v>164</v>
      </c>
      <c r="B85" s="245"/>
      <c r="C85" s="245"/>
      <c r="D85" s="245"/>
      <c r="E85" s="245"/>
      <c r="F85" s="245"/>
      <c r="G85" s="245"/>
      <c r="H85" s="245"/>
      <c r="I85" s="245"/>
      <c r="J85" s="245"/>
      <c r="K85" s="245"/>
      <c r="L85" s="245"/>
      <c r="M85" s="245"/>
      <c r="N85" s="245"/>
      <c r="O85" s="245"/>
      <c r="P85" s="245"/>
      <c r="Q85" s="245"/>
      <c r="R85" s="245"/>
      <c r="S85" s="245"/>
      <c r="T85" s="246"/>
    </row>
    <row r="86" spans="1:20" ht="27" customHeight="1" x14ac:dyDescent="0.15">
      <c r="A86" s="30" t="s">
        <v>158</v>
      </c>
      <c r="B86" s="230" t="s">
        <v>157</v>
      </c>
      <c r="C86" s="231"/>
      <c r="D86" s="231"/>
      <c r="E86" s="231"/>
      <c r="F86" s="231"/>
      <c r="G86" s="231"/>
      <c r="H86" s="231"/>
      <c r="I86" s="232"/>
      <c r="J86" s="24">
        <v>7</v>
      </c>
      <c r="K86" s="24">
        <v>1</v>
      </c>
      <c r="L86" s="24">
        <v>2</v>
      </c>
      <c r="M86" s="24">
        <v>0</v>
      </c>
      <c r="N86" s="17">
        <f t="shared" si="14"/>
        <v>3</v>
      </c>
      <c r="O86" s="17">
        <f t="shared" si="15"/>
        <v>10</v>
      </c>
      <c r="P86" s="17">
        <f t="shared" ref="P86:P89" si="23">ROUND(PRODUCT(J86,25)/14,0)</f>
        <v>13</v>
      </c>
      <c r="Q86" s="24"/>
      <c r="R86" s="24" t="s">
        <v>28</v>
      </c>
      <c r="S86" s="25"/>
      <c r="T86" s="11" t="s">
        <v>39</v>
      </c>
    </row>
    <row r="87" spans="1:20" x14ac:dyDescent="0.15">
      <c r="A87" s="32" t="s">
        <v>159</v>
      </c>
      <c r="B87" s="239" t="s">
        <v>160</v>
      </c>
      <c r="C87" s="240"/>
      <c r="D87" s="240"/>
      <c r="E87" s="240"/>
      <c r="F87" s="240"/>
      <c r="G87" s="240"/>
      <c r="H87" s="240"/>
      <c r="I87" s="241"/>
      <c r="J87" s="24">
        <v>7</v>
      </c>
      <c r="K87" s="24">
        <v>1</v>
      </c>
      <c r="L87" s="24">
        <v>2</v>
      </c>
      <c r="M87" s="24">
        <v>0</v>
      </c>
      <c r="N87" s="17">
        <f t="shared" ref="N87:N89" si="24">K87+L87+M87</f>
        <v>3</v>
      </c>
      <c r="O87" s="17">
        <f t="shared" ref="O87:O89" si="25">P87-N87</f>
        <v>10</v>
      </c>
      <c r="P87" s="17">
        <f t="shared" si="23"/>
        <v>13</v>
      </c>
      <c r="Q87" s="24"/>
      <c r="R87" s="24" t="s">
        <v>28</v>
      </c>
      <c r="S87" s="25"/>
      <c r="T87" s="11" t="s">
        <v>39</v>
      </c>
    </row>
    <row r="88" spans="1:20" ht="28" customHeight="1" x14ac:dyDescent="0.15">
      <c r="A88" s="32" t="s">
        <v>162</v>
      </c>
      <c r="B88" s="230" t="s">
        <v>161</v>
      </c>
      <c r="C88" s="231"/>
      <c r="D88" s="231"/>
      <c r="E88" s="231"/>
      <c r="F88" s="231"/>
      <c r="G88" s="231"/>
      <c r="H88" s="231"/>
      <c r="I88" s="232"/>
      <c r="J88" s="24">
        <v>7</v>
      </c>
      <c r="K88" s="24">
        <v>1</v>
      </c>
      <c r="L88" s="24">
        <v>2</v>
      </c>
      <c r="M88" s="24">
        <v>0</v>
      </c>
      <c r="N88" s="17">
        <f t="shared" si="24"/>
        <v>3</v>
      </c>
      <c r="O88" s="17">
        <f t="shared" si="25"/>
        <v>10</v>
      </c>
      <c r="P88" s="17">
        <f t="shared" si="23"/>
        <v>13</v>
      </c>
      <c r="Q88" s="24"/>
      <c r="R88" s="24" t="s">
        <v>28</v>
      </c>
      <c r="S88" s="25"/>
      <c r="T88" s="11" t="s">
        <v>39</v>
      </c>
    </row>
    <row r="89" spans="1:20" ht="30" customHeight="1" x14ac:dyDescent="0.15">
      <c r="A89" s="32" t="s">
        <v>133</v>
      </c>
      <c r="B89" s="230" t="s">
        <v>163</v>
      </c>
      <c r="C89" s="231"/>
      <c r="D89" s="231"/>
      <c r="E89" s="231"/>
      <c r="F89" s="231"/>
      <c r="G89" s="231"/>
      <c r="H89" s="231"/>
      <c r="I89" s="232"/>
      <c r="J89" s="24">
        <v>7</v>
      </c>
      <c r="K89" s="24">
        <v>1</v>
      </c>
      <c r="L89" s="24">
        <v>2</v>
      </c>
      <c r="M89" s="24">
        <v>0</v>
      </c>
      <c r="N89" s="17">
        <f t="shared" si="24"/>
        <v>3</v>
      </c>
      <c r="O89" s="17">
        <f t="shared" si="25"/>
        <v>10</v>
      </c>
      <c r="P89" s="17">
        <f t="shared" si="23"/>
        <v>13</v>
      </c>
      <c r="Q89" s="24"/>
      <c r="R89" s="24" t="s">
        <v>28</v>
      </c>
      <c r="S89" s="25"/>
      <c r="T89" s="11" t="s">
        <v>39</v>
      </c>
    </row>
    <row r="90" spans="1:20" x14ac:dyDescent="0.15">
      <c r="A90" s="242" t="s">
        <v>91</v>
      </c>
      <c r="B90" s="243"/>
      <c r="C90" s="243"/>
      <c r="D90" s="243"/>
      <c r="E90" s="243"/>
      <c r="F90" s="243"/>
      <c r="G90" s="243"/>
      <c r="H90" s="243"/>
      <c r="I90" s="243"/>
      <c r="J90" s="243"/>
      <c r="K90" s="243"/>
      <c r="L90" s="243"/>
      <c r="M90" s="243"/>
      <c r="N90" s="243"/>
      <c r="O90" s="243"/>
      <c r="P90" s="243"/>
      <c r="Q90" s="243"/>
      <c r="R90" s="243"/>
      <c r="S90" s="243"/>
      <c r="T90" s="244"/>
    </row>
    <row r="91" spans="1:20" x14ac:dyDescent="0.15">
      <c r="A91" s="30"/>
      <c r="B91" s="247"/>
      <c r="C91" s="247"/>
      <c r="D91" s="247"/>
      <c r="E91" s="247"/>
      <c r="F91" s="247"/>
      <c r="G91" s="247"/>
      <c r="H91" s="247"/>
      <c r="I91" s="247"/>
      <c r="J91" s="24">
        <v>0</v>
      </c>
      <c r="K91" s="24">
        <v>0</v>
      </c>
      <c r="L91" s="24">
        <v>0</v>
      </c>
      <c r="M91" s="24">
        <v>0</v>
      </c>
      <c r="N91" s="17">
        <f t="shared" ref="N91" si="26">K91+L91+M91</f>
        <v>0</v>
      </c>
      <c r="O91" s="17">
        <f t="shared" ref="O91" si="27">P91-N91</f>
        <v>0</v>
      </c>
      <c r="P91" s="17">
        <f t="shared" ref="P91" si="28">ROUND(PRODUCT(J91,25)/12,0)</f>
        <v>0</v>
      </c>
      <c r="Q91" s="24"/>
      <c r="R91" s="24"/>
      <c r="S91" s="25"/>
      <c r="T91" s="11"/>
    </row>
    <row r="92" spans="1:20" ht="24.75" customHeight="1" x14ac:dyDescent="0.15">
      <c r="A92" s="85" t="s">
        <v>72</v>
      </c>
      <c r="B92" s="86"/>
      <c r="C92" s="86"/>
      <c r="D92" s="86"/>
      <c r="E92" s="86"/>
      <c r="F92" s="86"/>
      <c r="G92" s="86"/>
      <c r="H92" s="86"/>
      <c r="I92" s="87"/>
      <c r="J92" s="21">
        <f t="shared" ref="J92:P92" si="29">SUM(J76,J81,J86,J91)</f>
        <v>21</v>
      </c>
      <c r="K92" s="21">
        <f t="shared" si="29"/>
        <v>3</v>
      </c>
      <c r="L92" s="21">
        <f t="shared" si="29"/>
        <v>6</v>
      </c>
      <c r="M92" s="21">
        <f t="shared" si="29"/>
        <v>0</v>
      </c>
      <c r="N92" s="21">
        <f t="shared" si="29"/>
        <v>9</v>
      </c>
      <c r="O92" s="21">
        <f t="shared" si="29"/>
        <v>30</v>
      </c>
      <c r="P92" s="21">
        <f t="shared" si="29"/>
        <v>39</v>
      </c>
      <c r="Q92" s="21">
        <f>COUNTIF(Q76,"E")+COUNTIF(Q81,"E")+COUNTIF(Q86,"E")+COUNTIF(Q91,"E")</f>
        <v>0</v>
      </c>
      <c r="R92" s="21">
        <f>COUNTIF(R76,"C")+COUNTIF(R81,"C")+COUNTIF(R86,"C")+COUNTIF(R91,"C")</f>
        <v>3</v>
      </c>
      <c r="S92" s="21">
        <f>COUNTIF(S76,"VP")+COUNTIF(S81,"VP")+COUNTIF(S86,"VP")+COUNTIF(S91,"VP")</f>
        <v>0</v>
      </c>
      <c r="T92" s="26"/>
    </row>
    <row r="93" spans="1:20" ht="13.5" customHeight="1" x14ac:dyDescent="0.15">
      <c r="A93" s="138" t="s">
        <v>48</v>
      </c>
      <c r="B93" s="139"/>
      <c r="C93" s="139"/>
      <c r="D93" s="139"/>
      <c r="E93" s="139"/>
      <c r="F93" s="139"/>
      <c r="G93" s="139"/>
      <c r="H93" s="139"/>
      <c r="I93" s="139"/>
      <c r="J93" s="140"/>
      <c r="K93" s="21">
        <f t="shared" ref="K93:P93" si="30">SUM(K76,K81,K86)*14+K91*12</f>
        <v>42</v>
      </c>
      <c r="L93" s="21">
        <f t="shared" si="30"/>
        <v>84</v>
      </c>
      <c r="M93" s="21">
        <f t="shared" si="30"/>
        <v>0</v>
      </c>
      <c r="N93" s="21">
        <f t="shared" si="30"/>
        <v>126</v>
      </c>
      <c r="O93" s="21">
        <f t="shared" si="30"/>
        <v>420</v>
      </c>
      <c r="P93" s="21">
        <f t="shared" si="30"/>
        <v>546</v>
      </c>
      <c r="Q93" s="221"/>
      <c r="R93" s="222"/>
      <c r="S93" s="222"/>
      <c r="T93" s="223"/>
    </row>
    <row r="94" spans="1:20" x14ac:dyDescent="0.15">
      <c r="A94" s="141"/>
      <c r="B94" s="142"/>
      <c r="C94" s="142"/>
      <c r="D94" s="142"/>
      <c r="E94" s="142"/>
      <c r="F94" s="142"/>
      <c r="G94" s="142"/>
      <c r="H94" s="142"/>
      <c r="I94" s="142"/>
      <c r="J94" s="143"/>
      <c r="K94" s="215">
        <f>SUM(K93:M93)</f>
        <v>126</v>
      </c>
      <c r="L94" s="216"/>
      <c r="M94" s="217"/>
      <c r="N94" s="218">
        <f>SUM(N93:O93)</f>
        <v>546</v>
      </c>
      <c r="O94" s="219"/>
      <c r="P94" s="220"/>
      <c r="Q94" s="224"/>
      <c r="R94" s="225"/>
      <c r="S94" s="225"/>
      <c r="T94" s="226"/>
    </row>
    <row r="95" spans="1:20" x14ac:dyDescent="0.15">
      <c r="A95" s="12"/>
      <c r="B95" s="12"/>
      <c r="C95" s="12"/>
      <c r="D95" s="12"/>
      <c r="E95" s="12"/>
      <c r="F95" s="12"/>
      <c r="G95" s="12"/>
      <c r="H95" s="12"/>
      <c r="I95" s="12"/>
      <c r="J95" s="12"/>
      <c r="K95" s="13"/>
      <c r="L95" s="13"/>
      <c r="M95" s="13"/>
      <c r="N95" s="14"/>
      <c r="O95" s="14"/>
      <c r="P95" s="14"/>
      <c r="Q95" s="15"/>
      <c r="R95" s="15"/>
      <c r="S95" s="15"/>
      <c r="T95" s="15"/>
    </row>
    <row r="96" spans="1:20" s="70" customFormat="1" x14ac:dyDescent="0.15">
      <c r="A96" s="12"/>
      <c r="B96" s="12"/>
      <c r="C96" s="12"/>
      <c r="D96" s="12"/>
      <c r="E96" s="12"/>
      <c r="F96" s="12"/>
      <c r="G96" s="12"/>
      <c r="H96" s="12"/>
      <c r="I96" s="12"/>
      <c r="J96" s="12"/>
      <c r="K96" s="13"/>
      <c r="L96" s="13"/>
      <c r="M96" s="13"/>
      <c r="N96" s="14"/>
      <c r="O96" s="14"/>
      <c r="P96" s="14"/>
      <c r="Q96" s="15"/>
      <c r="R96" s="15"/>
      <c r="S96" s="15"/>
      <c r="T96" s="15"/>
    </row>
    <row r="97" spans="1:20" s="70" customFormat="1" x14ac:dyDescent="0.15">
      <c r="A97" s="238" t="s">
        <v>191</v>
      </c>
      <c r="B97" s="238"/>
      <c r="C97" s="238"/>
      <c r="D97" s="238"/>
      <c r="E97" s="238"/>
      <c r="F97" s="238"/>
      <c r="G97" s="238"/>
      <c r="H97" s="238"/>
      <c r="I97" s="238"/>
      <c r="J97" s="238"/>
      <c r="K97" s="238"/>
      <c r="L97" s="238"/>
      <c r="M97" s="238"/>
      <c r="N97" s="238"/>
      <c r="O97" s="238"/>
      <c r="P97" s="238"/>
      <c r="Q97" s="238"/>
      <c r="R97" s="238"/>
      <c r="S97" s="238"/>
      <c r="T97" s="238"/>
    </row>
    <row r="98" spans="1:20" s="70" customFormat="1" x14ac:dyDescent="0.15">
      <c r="A98" s="236" t="s">
        <v>27</v>
      </c>
      <c r="B98" s="89" t="s">
        <v>26</v>
      </c>
      <c r="C98" s="90"/>
      <c r="D98" s="90"/>
      <c r="E98" s="90"/>
      <c r="F98" s="90"/>
      <c r="G98" s="90"/>
      <c r="H98" s="90"/>
      <c r="I98" s="91"/>
      <c r="J98" s="98" t="s">
        <v>40</v>
      </c>
      <c r="K98" s="80" t="s">
        <v>24</v>
      </c>
      <c r="L98" s="80"/>
      <c r="M98" s="80"/>
      <c r="N98" s="80" t="s">
        <v>41</v>
      </c>
      <c r="O98" s="81"/>
      <c r="P98" s="81"/>
      <c r="Q98" s="80" t="s">
        <v>23</v>
      </c>
      <c r="R98" s="80"/>
      <c r="S98" s="80"/>
      <c r="T98" s="80" t="s">
        <v>22</v>
      </c>
    </row>
    <row r="99" spans="1:20" s="70" customFormat="1" x14ac:dyDescent="0.15">
      <c r="A99" s="237"/>
      <c r="B99" s="95"/>
      <c r="C99" s="96"/>
      <c r="D99" s="96"/>
      <c r="E99" s="96"/>
      <c r="F99" s="96"/>
      <c r="G99" s="96"/>
      <c r="H99" s="96"/>
      <c r="I99" s="97"/>
      <c r="J99" s="100"/>
      <c r="K99" s="69" t="s">
        <v>28</v>
      </c>
      <c r="L99" s="69" t="s">
        <v>29</v>
      </c>
      <c r="M99" s="69" t="s">
        <v>30</v>
      </c>
      <c r="N99" s="69" t="s">
        <v>34</v>
      </c>
      <c r="O99" s="69" t="s">
        <v>7</v>
      </c>
      <c r="P99" s="69" t="s">
        <v>31</v>
      </c>
      <c r="Q99" s="69" t="s">
        <v>32</v>
      </c>
      <c r="R99" s="69" t="s">
        <v>28</v>
      </c>
      <c r="S99" s="69" t="s">
        <v>33</v>
      </c>
      <c r="T99" s="80"/>
    </row>
    <row r="100" spans="1:20" s="70" customFormat="1" x14ac:dyDescent="0.15">
      <c r="A100" s="82" t="s">
        <v>192</v>
      </c>
      <c r="B100" s="83"/>
      <c r="C100" s="83"/>
      <c r="D100" s="83"/>
      <c r="E100" s="83"/>
      <c r="F100" s="83"/>
      <c r="G100" s="83"/>
      <c r="H100" s="83"/>
      <c r="I100" s="83"/>
      <c r="J100" s="83"/>
      <c r="K100" s="83"/>
      <c r="L100" s="83"/>
      <c r="M100" s="83"/>
      <c r="N100" s="83"/>
      <c r="O100" s="83"/>
      <c r="P100" s="83"/>
      <c r="Q100" s="83"/>
      <c r="R100" s="83"/>
      <c r="S100" s="83"/>
      <c r="T100" s="84"/>
    </row>
    <row r="101" spans="1:20" s="70" customFormat="1" x14ac:dyDescent="0.15">
      <c r="A101" s="73" t="s">
        <v>193</v>
      </c>
      <c r="B101" s="114" t="s">
        <v>194</v>
      </c>
      <c r="C101" s="115"/>
      <c r="D101" s="115"/>
      <c r="E101" s="115"/>
      <c r="F101" s="115"/>
      <c r="G101" s="115"/>
      <c r="H101" s="115"/>
      <c r="I101" s="116"/>
      <c r="J101" s="24">
        <v>3</v>
      </c>
      <c r="K101" s="24">
        <v>2</v>
      </c>
      <c r="L101" s="24">
        <v>0</v>
      </c>
      <c r="M101" s="24">
        <v>0</v>
      </c>
      <c r="N101" s="74">
        <f t="shared" ref="N101:N102" si="31">K101+L101+M101</f>
        <v>2</v>
      </c>
      <c r="O101" s="74">
        <f t="shared" ref="O101:O102" si="32">P101-N101</f>
        <v>3</v>
      </c>
      <c r="P101" s="74">
        <f>ROUND(PRODUCT(J101,25)/14,0)</f>
        <v>5</v>
      </c>
      <c r="Q101" s="75"/>
      <c r="R101" s="75"/>
      <c r="S101" s="75" t="s">
        <v>33</v>
      </c>
      <c r="T101" s="75" t="s">
        <v>39</v>
      </c>
    </row>
    <row r="102" spans="1:20" s="70" customFormat="1" ht="29.25" customHeight="1" x14ac:dyDescent="0.15">
      <c r="A102" s="73" t="s">
        <v>195</v>
      </c>
      <c r="B102" s="114" t="s">
        <v>196</v>
      </c>
      <c r="C102" s="115"/>
      <c r="D102" s="115"/>
      <c r="E102" s="115"/>
      <c r="F102" s="115"/>
      <c r="G102" s="115"/>
      <c r="H102" s="115"/>
      <c r="I102" s="116"/>
      <c r="J102" s="24">
        <v>3</v>
      </c>
      <c r="K102" s="24">
        <v>2</v>
      </c>
      <c r="L102" s="24">
        <v>0</v>
      </c>
      <c r="M102" s="24">
        <v>0</v>
      </c>
      <c r="N102" s="74">
        <f t="shared" si="31"/>
        <v>2</v>
      </c>
      <c r="O102" s="74">
        <f t="shared" si="32"/>
        <v>3</v>
      </c>
      <c r="P102" s="74">
        <f>ROUND(PRODUCT(J102,25)/14,0)</f>
        <v>5</v>
      </c>
      <c r="Q102" s="75"/>
      <c r="R102" s="75"/>
      <c r="S102" s="75" t="s">
        <v>33</v>
      </c>
      <c r="T102" s="75" t="s">
        <v>39</v>
      </c>
    </row>
    <row r="103" spans="1:20" s="70" customFormat="1" x14ac:dyDescent="0.15">
      <c r="A103" s="85" t="s">
        <v>72</v>
      </c>
      <c r="B103" s="86"/>
      <c r="C103" s="86"/>
      <c r="D103" s="86"/>
      <c r="E103" s="86"/>
      <c r="F103" s="86"/>
      <c r="G103" s="86"/>
      <c r="H103" s="86"/>
      <c r="I103" s="87"/>
      <c r="J103" s="21">
        <f t="shared" ref="J103:P103" si="33">SUM(J101,J102)</f>
        <v>6</v>
      </c>
      <c r="K103" s="21">
        <f t="shared" si="33"/>
        <v>4</v>
      </c>
      <c r="L103" s="21">
        <f t="shared" si="33"/>
        <v>0</v>
      </c>
      <c r="M103" s="21">
        <f t="shared" si="33"/>
        <v>0</v>
      </c>
      <c r="N103" s="21">
        <f t="shared" si="33"/>
        <v>4</v>
      </c>
      <c r="O103" s="21">
        <f t="shared" si="33"/>
        <v>6</v>
      </c>
      <c r="P103" s="21">
        <f t="shared" si="33"/>
        <v>10</v>
      </c>
      <c r="Q103" s="21">
        <f>COUNTIF(Q101:Q102,"E")</f>
        <v>0</v>
      </c>
      <c r="R103" s="21">
        <f>COUNTIF(R101:R102,"C")</f>
        <v>0</v>
      </c>
      <c r="S103" s="21">
        <f>COUNTIF(S101:S102,"VP")</f>
        <v>2</v>
      </c>
      <c r="T103" s="26">
        <f>COUNTA(T101,T102)</f>
        <v>2</v>
      </c>
    </row>
    <row r="104" spans="1:20" s="70" customFormat="1" x14ac:dyDescent="0.15">
      <c r="A104" s="107" t="s">
        <v>48</v>
      </c>
      <c r="B104" s="107"/>
      <c r="C104" s="107"/>
      <c r="D104" s="107"/>
      <c r="E104" s="107"/>
      <c r="F104" s="107"/>
      <c r="G104" s="107"/>
      <c r="H104" s="107"/>
      <c r="I104" s="107"/>
      <c r="J104" s="107"/>
      <c r="K104" s="21">
        <f>SUM(K101,K102)*14</f>
        <v>56</v>
      </c>
      <c r="L104" s="21">
        <f t="shared" ref="L104:P104" si="34">SUM(L101,L102)*14</f>
        <v>0</v>
      </c>
      <c r="M104" s="21">
        <f t="shared" si="34"/>
        <v>0</v>
      </c>
      <c r="N104" s="21">
        <f t="shared" si="34"/>
        <v>56</v>
      </c>
      <c r="O104" s="21">
        <f t="shared" si="34"/>
        <v>84</v>
      </c>
      <c r="P104" s="21">
        <f t="shared" si="34"/>
        <v>140</v>
      </c>
      <c r="Q104" s="108"/>
      <c r="R104" s="108"/>
      <c r="S104" s="108"/>
      <c r="T104" s="108"/>
    </row>
    <row r="105" spans="1:20" s="70" customFormat="1" x14ac:dyDescent="0.15">
      <c r="A105" s="107"/>
      <c r="B105" s="107"/>
      <c r="C105" s="107"/>
      <c r="D105" s="107"/>
      <c r="E105" s="107"/>
      <c r="F105" s="107"/>
      <c r="G105" s="107"/>
      <c r="H105" s="107"/>
      <c r="I105" s="107"/>
      <c r="J105" s="107"/>
      <c r="K105" s="109">
        <f>SUM(K104:M104)</f>
        <v>56</v>
      </c>
      <c r="L105" s="109"/>
      <c r="M105" s="109"/>
      <c r="N105" s="110">
        <f>SUM(N104:O104)</f>
        <v>140</v>
      </c>
      <c r="O105" s="110"/>
      <c r="P105" s="110"/>
      <c r="Q105" s="108"/>
      <c r="R105" s="108"/>
      <c r="S105" s="108"/>
      <c r="T105" s="108"/>
    </row>
    <row r="106" spans="1:20" s="70" customFormat="1" x14ac:dyDescent="0.15">
      <c r="A106" s="111" t="s">
        <v>197</v>
      </c>
      <c r="B106" s="112"/>
      <c r="C106" s="112"/>
      <c r="D106" s="112"/>
      <c r="E106" s="112"/>
      <c r="F106" s="112"/>
      <c r="G106" s="112"/>
      <c r="H106" s="112"/>
      <c r="I106" s="112"/>
      <c r="J106" s="112"/>
      <c r="K106" s="112"/>
      <c r="L106" s="112"/>
      <c r="M106" s="112"/>
      <c r="N106" s="112"/>
      <c r="O106" s="112"/>
      <c r="P106" s="112"/>
      <c r="Q106" s="112"/>
      <c r="R106" s="112"/>
      <c r="S106" s="112"/>
      <c r="T106" s="112"/>
    </row>
    <row r="107" spans="1:20" s="70" customFormat="1" ht="26.25" customHeight="1" x14ac:dyDescent="0.15">
      <c r="A107" s="113"/>
      <c r="B107" s="113"/>
      <c r="C107" s="113"/>
      <c r="D107" s="113"/>
      <c r="E107" s="113"/>
      <c r="F107" s="113"/>
      <c r="G107" s="113"/>
      <c r="H107" s="113"/>
      <c r="I107" s="113"/>
      <c r="J107" s="113"/>
      <c r="K107" s="113"/>
      <c r="L107" s="113"/>
      <c r="M107" s="113"/>
      <c r="N107" s="113"/>
      <c r="O107" s="113"/>
      <c r="P107" s="113"/>
      <c r="Q107" s="113"/>
      <c r="R107" s="113"/>
      <c r="S107" s="113"/>
      <c r="T107" s="113"/>
    </row>
    <row r="108" spans="1:20" s="70" customFormat="1" x14ac:dyDescent="0.15">
      <c r="A108" s="12"/>
      <c r="B108" s="12"/>
      <c r="C108" s="12"/>
      <c r="D108" s="12"/>
      <c r="E108" s="12"/>
      <c r="F108" s="12"/>
      <c r="G108" s="12"/>
      <c r="H108" s="12"/>
      <c r="I108" s="12"/>
      <c r="J108" s="12"/>
      <c r="K108" s="13"/>
      <c r="L108" s="13"/>
      <c r="M108" s="13"/>
      <c r="N108" s="14"/>
      <c r="O108" s="14"/>
      <c r="P108" s="14"/>
      <c r="Q108" s="15"/>
      <c r="R108" s="15"/>
      <c r="S108" s="15"/>
      <c r="T108" s="15"/>
    </row>
    <row r="109" spans="1:20" s="70" customFormat="1" x14ac:dyDescent="0.15">
      <c r="A109" s="12"/>
      <c r="B109" s="12"/>
      <c r="C109" s="12"/>
      <c r="D109" s="12"/>
      <c r="E109" s="12"/>
      <c r="F109" s="12"/>
      <c r="G109" s="12"/>
      <c r="H109" s="12"/>
      <c r="I109" s="12"/>
      <c r="J109" s="12"/>
      <c r="K109" s="13"/>
      <c r="L109" s="13"/>
      <c r="M109" s="13"/>
      <c r="N109" s="14"/>
      <c r="O109" s="14"/>
      <c r="P109" s="14"/>
      <c r="Q109" s="15"/>
      <c r="R109" s="15"/>
      <c r="S109" s="15"/>
      <c r="T109" s="15"/>
    </row>
    <row r="110" spans="1:20" s="70" customFormat="1" x14ac:dyDescent="0.15">
      <c r="A110" s="88" t="s">
        <v>198</v>
      </c>
      <c r="B110" s="88"/>
      <c r="C110" s="88"/>
      <c r="D110" s="88"/>
      <c r="E110" s="88"/>
      <c r="F110" s="88"/>
      <c r="G110" s="88"/>
      <c r="H110" s="88"/>
      <c r="I110" s="88"/>
      <c r="J110" s="88"/>
      <c r="K110" s="88"/>
      <c r="L110" s="88"/>
      <c r="M110" s="88"/>
      <c r="N110" s="88"/>
      <c r="O110" s="88"/>
      <c r="P110" s="88"/>
      <c r="Q110" s="88"/>
      <c r="R110" s="88"/>
      <c r="S110" s="88"/>
      <c r="T110" s="88"/>
    </row>
    <row r="111" spans="1:20" s="70" customFormat="1" ht="12.75" customHeight="1" x14ac:dyDescent="0.15">
      <c r="A111" s="89" t="s">
        <v>199</v>
      </c>
      <c r="B111" s="90"/>
      <c r="C111" s="90"/>
      <c r="D111" s="90"/>
      <c r="E111" s="90"/>
      <c r="F111" s="90"/>
      <c r="G111" s="90"/>
      <c r="H111" s="90"/>
      <c r="I111" s="91"/>
      <c r="J111" s="98" t="s">
        <v>40</v>
      </c>
      <c r="K111" s="101" t="s">
        <v>24</v>
      </c>
      <c r="L111" s="102"/>
      <c r="M111" s="103"/>
      <c r="N111" s="101" t="s">
        <v>41</v>
      </c>
      <c r="O111" s="102"/>
      <c r="P111" s="103"/>
      <c r="Q111" s="101" t="s">
        <v>23</v>
      </c>
      <c r="R111" s="102"/>
      <c r="S111" s="103"/>
      <c r="T111" s="98" t="s">
        <v>200</v>
      </c>
    </row>
    <row r="112" spans="1:20" s="70" customFormat="1" x14ac:dyDescent="0.15">
      <c r="A112" s="92"/>
      <c r="B112" s="93"/>
      <c r="C112" s="93"/>
      <c r="D112" s="93"/>
      <c r="E112" s="93"/>
      <c r="F112" s="93"/>
      <c r="G112" s="93"/>
      <c r="H112" s="93"/>
      <c r="I112" s="94"/>
      <c r="J112" s="99"/>
      <c r="K112" s="104"/>
      <c r="L112" s="105"/>
      <c r="M112" s="106"/>
      <c r="N112" s="104"/>
      <c r="O112" s="105"/>
      <c r="P112" s="106"/>
      <c r="Q112" s="104"/>
      <c r="R112" s="105"/>
      <c r="S112" s="106"/>
      <c r="T112" s="99"/>
    </row>
    <row r="113" spans="1:20" s="70" customFormat="1" x14ac:dyDescent="0.15">
      <c r="A113" s="95"/>
      <c r="B113" s="96"/>
      <c r="C113" s="96"/>
      <c r="D113" s="96"/>
      <c r="E113" s="96"/>
      <c r="F113" s="96"/>
      <c r="G113" s="96"/>
      <c r="H113" s="96"/>
      <c r="I113" s="97"/>
      <c r="J113" s="100"/>
      <c r="K113" s="69" t="s">
        <v>28</v>
      </c>
      <c r="L113" s="69" t="s">
        <v>29</v>
      </c>
      <c r="M113" s="69" t="s">
        <v>30</v>
      </c>
      <c r="N113" s="69" t="s">
        <v>34</v>
      </c>
      <c r="O113" s="69" t="s">
        <v>7</v>
      </c>
      <c r="P113" s="69" t="s">
        <v>31</v>
      </c>
      <c r="Q113" s="69" t="s">
        <v>32</v>
      </c>
      <c r="R113" s="69" t="s">
        <v>28</v>
      </c>
      <c r="S113" s="69" t="s">
        <v>33</v>
      </c>
      <c r="T113" s="100"/>
    </row>
    <row r="114" spans="1:20" s="70" customFormat="1" ht="12.75" customHeight="1" x14ac:dyDescent="0.15">
      <c r="A114" s="107" t="s">
        <v>201</v>
      </c>
      <c r="B114" s="107"/>
      <c r="C114" s="107"/>
      <c r="D114" s="107"/>
      <c r="E114" s="107"/>
      <c r="F114" s="107"/>
      <c r="G114" s="107"/>
      <c r="H114" s="107"/>
      <c r="I114" s="107"/>
      <c r="J114" s="21">
        <f>J91+J103</f>
        <v>6</v>
      </c>
      <c r="K114" s="21">
        <f t="shared" ref="K114:T115" si="35">K91+K103</f>
        <v>4</v>
      </c>
      <c r="L114" s="21">
        <f t="shared" si="35"/>
        <v>0</v>
      </c>
      <c r="M114" s="21">
        <f t="shared" si="35"/>
        <v>0</v>
      </c>
      <c r="N114" s="21">
        <f t="shared" si="35"/>
        <v>4</v>
      </c>
      <c r="O114" s="21">
        <f t="shared" si="35"/>
        <v>6</v>
      </c>
      <c r="P114" s="21">
        <f t="shared" si="35"/>
        <v>10</v>
      </c>
      <c r="Q114" s="21">
        <f t="shared" si="35"/>
        <v>0</v>
      </c>
      <c r="R114" s="21">
        <f t="shared" si="35"/>
        <v>0</v>
      </c>
      <c r="S114" s="21">
        <f t="shared" si="35"/>
        <v>2</v>
      </c>
      <c r="T114" s="21">
        <f t="shared" si="35"/>
        <v>2</v>
      </c>
    </row>
    <row r="115" spans="1:20" s="70" customFormat="1" ht="12.75" customHeight="1" x14ac:dyDescent="0.15">
      <c r="A115" s="107" t="s">
        <v>48</v>
      </c>
      <c r="B115" s="107"/>
      <c r="C115" s="107"/>
      <c r="D115" s="107"/>
      <c r="E115" s="107"/>
      <c r="F115" s="107"/>
      <c r="G115" s="107"/>
      <c r="H115" s="107"/>
      <c r="I115" s="107"/>
      <c r="J115" s="107"/>
      <c r="K115" s="21">
        <f>K92+K104</f>
        <v>59</v>
      </c>
      <c r="L115" s="21">
        <f t="shared" si="35"/>
        <v>6</v>
      </c>
      <c r="M115" s="21">
        <f t="shared" si="35"/>
        <v>0</v>
      </c>
      <c r="N115" s="21">
        <f t="shared" si="35"/>
        <v>65</v>
      </c>
      <c r="O115" s="21">
        <f t="shared" si="35"/>
        <v>114</v>
      </c>
      <c r="P115" s="21">
        <f t="shared" si="35"/>
        <v>179</v>
      </c>
      <c r="Q115" s="108"/>
      <c r="R115" s="108"/>
      <c r="S115" s="108"/>
      <c r="T115" s="108"/>
    </row>
    <row r="116" spans="1:20" s="70" customFormat="1" x14ac:dyDescent="0.15">
      <c r="A116" s="107"/>
      <c r="B116" s="107"/>
      <c r="C116" s="107"/>
      <c r="D116" s="107"/>
      <c r="E116" s="107"/>
      <c r="F116" s="107"/>
      <c r="G116" s="107"/>
      <c r="H116" s="107"/>
      <c r="I116" s="107"/>
      <c r="J116" s="107"/>
      <c r="K116" s="109">
        <f>K115+L115+M115</f>
        <v>65</v>
      </c>
      <c r="L116" s="109"/>
      <c r="M116" s="109"/>
      <c r="N116" s="109">
        <f>P115</f>
        <v>179</v>
      </c>
      <c r="O116" s="109"/>
      <c r="P116" s="109"/>
      <c r="Q116" s="108"/>
      <c r="R116" s="108"/>
      <c r="S116" s="108"/>
      <c r="T116" s="108"/>
    </row>
    <row r="117" spans="1:20" x14ac:dyDescent="0.15">
      <c r="B117" s="2"/>
      <c r="C117" s="2"/>
      <c r="D117" s="2"/>
      <c r="E117" s="2"/>
      <c r="F117" s="2"/>
      <c r="G117" s="2"/>
      <c r="M117" s="8"/>
      <c r="N117" s="8"/>
      <c r="O117" s="8"/>
      <c r="P117" s="8"/>
      <c r="Q117" s="8"/>
      <c r="R117" s="8"/>
      <c r="S117" s="8"/>
    </row>
    <row r="118" spans="1:20" ht="24" customHeight="1" x14ac:dyDescent="0.15">
      <c r="A118" s="96" t="s">
        <v>49</v>
      </c>
      <c r="B118" s="96"/>
      <c r="C118" s="96"/>
      <c r="D118" s="96"/>
      <c r="E118" s="96"/>
      <c r="F118" s="96"/>
      <c r="G118" s="96"/>
      <c r="H118" s="96"/>
      <c r="I118" s="96"/>
      <c r="J118" s="96"/>
      <c r="K118" s="96"/>
      <c r="L118" s="96"/>
      <c r="M118" s="96"/>
      <c r="N118" s="96"/>
      <c r="O118" s="96"/>
      <c r="P118" s="96"/>
      <c r="Q118" s="96"/>
      <c r="R118" s="96"/>
      <c r="S118" s="96"/>
      <c r="T118" s="96"/>
    </row>
    <row r="119" spans="1:20" ht="16.5" customHeight="1" x14ac:dyDescent="0.15">
      <c r="A119" s="120" t="s">
        <v>50</v>
      </c>
      <c r="B119" s="121"/>
      <c r="C119" s="121"/>
      <c r="D119" s="121"/>
      <c r="E119" s="121"/>
      <c r="F119" s="121"/>
      <c r="G119" s="121"/>
      <c r="H119" s="121"/>
      <c r="I119" s="121"/>
      <c r="J119" s="121"/>
      <c r="K119" s="121"/>
      <c r="L119" s="121"/>
      <c r="M119" s="121"/>
      <c r="N119" s="121"/>
      <c r="O119" s="121"/>
      <c r="P119" s="121"/>
      <c r="Q119" s="121"/>
      <c r="R119" s="121"/>
      <c r="S119" s="121"/>
      <c r="T119" s="122"/>
    </row>
    <row r="120" spans="1:20" ht="34.5" customHeight="1" x14ac:dyDescent="0.15">
      <c r="A120" s="131" t="s">
        <v>27</v>
      </c>
      <c r="B120" s="132" t="s">
        <v>26</v>
      </c>
      <c r="C120" s="133"/>
      <c r="D120" s="133"/>
      <c r="E120" s="133"/>
      <c r="F120" s="133"/>
      <c r="G120" s="133"/>
      <c r="H120" s="133"/>
      <c r="I120" s="134"/>
      <c r="J120" s="144" t="s">
        <v>40</v>
      </c>
      <c r="K120" s="144" t="s">
        <v>24</v>
      </c>
      <c r="L120" s="144"/>
      <c r="M120" s="144"/>
      <c r="N120" s="144" t="s">
        <v>41</v>
      </c>
      <c r="O120" s="144"/>
      <c r="P120" s="144"/>
      <c r="Q120" s="144" t="s">
        <v>23</v>
      </c>
      <c r="R120" s="144"/>
      <c r="S120" s="144"/>
      <c r="T120" s="144" t="s">
        <v>22</v>
      </c>
    </row>
    <row r="121" spans="1:20" x14ac:dyDescent="0.15">
      <c r="A121" s="131"/>
      <c r="B121" s="135"/>
      <c r="C121" s="136"/>
      <c r="D121" s="136"/>
      <c r="E121" s="136"/>
      <c r="F121" s="136"/>
      <c r="G121" s="136"/>
      <c r="H121" s="136"/>
      <c r="I121" s="137"/>
      <c r="J121" s="144"/>
      <c r="K121" s="28" t="s">
        <v>28</v>
      </c>
      <c r="L121" s="28" t="s">
        <v>29</v>
      </c>
      <c r="M121" s="28" t="s">
        <v>30</v>
      </c>
      <c r="N121" s="28" t="s">
        <v>34</v>
      </c>
      <c r="O121" s="28" t="s">
        <v>7</v>
      </c>
      <c r="P121" s="28" t="s">
        <v>31</v>
      </c>
      <c r="Q121" s="28" t="s">
        <v>32</v>
      </c>
      <c r="R121" s="28" t="s">
        <v>28</v>
      </c>
      <c r="S121" s="28" t="s">
        <v>33</v>
      </c>
      <c r="T121" s="144"/>
    </row>
    <row r="122" spans="1:20" ht="17.25" customHeight="1" x14ac:dyDescent="0.15">
      <c r="A122" s="120" t="s">
        <v>62</v>
      </c>
      <c r="B122" s="121"/>
      <c r="C122" s="121"/>
      <c r="D122" s="121"/>
      <c r="E122" s="121"/>
      <c r="F122" s="121"/>
      <c r="G122" s="121"/>
      <c r="H122" s="121"/>
      <c r="I122" s="121"/>
      <c r="J122" s="121"/>
      <c r="K122" s="121"/>
      <c r="L122" s="121"/>
      <c r="M122" s="121"/>
      <c r="N122" s="121"/>
      <c r="O122" s="121"/>
      <c r="P122" s="121"/>
      <c r="Q122" s="121"/>
      <c r="R122" s="121"/>
      <c r="S122" s="121"/>
      <c r="T122" s="122"/>
    </row>
    <row r="123" spans="1:20" ht="25.5" customHeight="1" x14ac:dyDescent="0.15">
      <c r="A123" s="31" t="str">
        <f>IF(ISNA(INDEX($A$34:$T$117,MATCH($B123,$B$34:$B$117,0),1)),"",INDEX($A$34:$T$117,MATCH($B123,$B$34:$B$117,0),1))</f>
        <v>LMR1101</v>
      </c>
      <c r="B123" s="233" t="s">
        <v>184</v>
      </c>
      <c r="C123" s="234"/>
      <c r="D123" s="234"/>
      <c r="E123" s="234"/>
      <c r="F123" s="234"/>
      <c r="G123" s="234"/>
      <c r="H123" s="234"/>
      <c r="I123" s="235"/>
      <c r="J123" s="17">
        <f>IF(ISNA(INDEX($A$34:$T$117,MATCH($B123,$B$34:$B$117,0),10)),"",INDEX($A$34:$T$117,MATCH($B123,$B$34:$B$117,0),10))</f>
        <v>9</v>
      </c>
      <c r="K123" s="17">
        <f>IF(ISNA(INDEX($A$34:$T$117,MATCH($B123,$B$34:$B$117,0),11)),"",INDEX($A$34:$T$117,MATCH($B123,$B$34:$B$117,0),11))</f>
        <v>2</v>
      </c>
      <c r="L123" s="17">
        <f>IF(ISNA(INDEX($A$34:$T$117,MATCH($B123,$B$34:$B$117,0),12)),"",INDEX($A$34:$T$117,MATCH($B123,$B$34:$B$117,0),12))</f>
        <v>1</v>
      </c>
      <c r="M123" s="17">
        <f>IF(ISNA(INDEX($A$34:$T$117,MATCH($B123,$B$34:$B$117,0),13)),"",INDEX($A$34:$T$117,MATCH($B123,$B$34:$B$117,0),13))</f>
        <v>2</v>
      </c>
      <c r="N123" s="17">
        <f>IF(ISNA(INDEX($A$34:$T$117,MATCH($B123,$B$34:$B$117,0),14)),"",INDEX($A$34:$T$117,MATCH($B123,$B$34:$B$117,0),14))</f>
        <v>5</v>
      </c>
      <c r="O123" s="17">
        <f>IF(ISNA(INDEX($A$34:$T$117,MATCH($B123,$B$34:$B$117,0),15)),"",INDEX($A$34:$T$117,MATCH($B123,$B$34:$B$117,0),15))</f>
        <v>11</v>
      </c>
      <c r="P123" s="17">
        <f>IF(ISNA(INDEX($A$34:$T$117,MATCH($B123,$B$34:$B$117,0),16)),"",INDEX($A$34:$T$117,MATCH($B123,$B$34:$B$117,0),16))</f>
        <v>16</v>
      </c>
      <c r="Q123" s="27" t="str">
        <f>IF(ISNA(INDEX($A$34:$T$117,MATCH($B123,$B$34:$B$117,0),17)),"",INDEX($A$34:$T$117,MATCH($B123,$B$34:$B$117,0),17))</f>
        <v>E</v>
      </c>
      <c r="R123" s="27">
        <f>IF(ISNA(INDEX($A$34:$T$117,MATCH($B123,$B$34:$B$117,0),18)),"",INDEX($A$34:$T$117,MATCH($B123,$B$34:$B$117,0),18))</f>
        <v>0</v>
      </c>
      <c r="S123" s="27">
        <f>IF(ISNA(INDEX($A$34:$T$117,MATCH($B123,$B$34:$B$117,0),19)),"",INDEX($A$34:$T$117,MATCH($B123,$B$34:$B$117,0),19))</f>
        <v>0</v>
      </c>
      <c r="T123" s="18" t="s">
        <v>37</v>
      </c>
    </row>
    <row r="124" spans="1:20" x14ac:dyDescent="0.15">
      <c r="A124" s="31" t="str">
        <f>IF(ISNA(INDEX($A$34:$T$117,MATCH($B124,$B$34:$B$117,0),1)),"",INDEX($A$34:$T$117,MATCH($B124,$B$34:$B$117,0),1))</f>
        <v>LMR1217</v>
      </c>
      <c r="B124" s="117" t="s">
        <v>181</v>
      </c>
      <c r="C124" s="118"/>
      <c r="D124" s="118"/>
      <c r="E124" s="118"/>
      <c r="F124" s="118"/>
      <c r="G124" s="118"/>
      <c r="H124" s="118"/>
      <c r="I124" s="119"/>
      <c r="J124" s="17">
        <f>IF(ISNA(INDEX($A$34:$T$117,MATCH($B124,$B$34:$B$117,0),10)),"",INDEX($A$34:$T$117,MATCH($B124,$B$34:$B$117,0),10))</f>
        <v>9</v>
      </c>
      <c r="K124" s="17">
        <f>IF(ISNA(INDEX($A$34:$T$117,MATCH($B124,$B$34:$B$117,0),11)),"",INDEX($A$34:$T$117,MATCH($B124,$B$34:$B$117,0),11))</f>
        <v>2</v>
      </c>
      <c r="L124" s="17">
        <f>IF(ISNA(INDEX($A$34:$T$117,MATCH($B124,$B$34:$B$117,0),12)),"",INDEX($A$34:$T$117,MATCH($B124,$B$34:$B$117,0),12))</f>
        <v>1</v>
      </c>
      <c r="M124" s="17">
        <f>IF(ISNA(INDEX($A$34:$T$117,MATCH($B124,$B$34:$B$117,0),13)),"",INDEX($A$34:$T$117,MATCH($B124,$B$34:$B$117,0),13))</f>
        <v>2</v>
      </c>
      <c r="N124" s="17">
        <f>IF(ISNA(INDEX($A$34:$T$117,MATCH($B124,$B$34:$B$117,0),14)),"",INDEX($A$34:$T$117,MATCH($B124,$B$34:$B$117,0),14))</f>
        <v>5</v>
      </c>
      <c r="O124" s="17">
        <f>IF(ISNA(INDEX($A$34:$T$117,MATCH($B124,$B$34:$B$117,0),15)),"",INDEX($A$34:$T$117,MATCH($B124,$B$34:$B$117,0),15))</f>
        <v>11</v>
      </c>
      <c r="P124" s="17">
        <f>IF(ISNA(INDEX($A$34:$T$117,MATCH($B124,$B$34:$B$117,0),16)),"",INDEX($A$34:$T$117,MATCH($B124,$B$34:$B$117,0),16))</f>
        <v>16</v>
      </c>
      <c r="Q124" s="27" t="str">
        <f>IF(ISNA(INDEX($A$34:$T$117,MATCH($B124,$B$34:$B$117,0),17)),"",INDEX($A$34:$T$117,MATCH($B124,$B$34:$B$117,0),17))</f>
        <v>E</v>
      </c>
      <c r="R124" s="27">
        <f>IF(ISNA(INDEX($A$34:$T$117,MATCH($B124,$B$34:$B$117,0),18)),"",INDEX($A$34:$T$117,MATCH($B124,$B$34:$B$117,0),18))</f>
        <v>0</v>
      </c>
      <c r="S124" s="27">
        <f>IF(ISNA(INDEX($A$34:$T$117,MATCH($B124,$B$34:$B$117,0),19)),"",INDEX($A$34:$T$117,MATCH($B124,$B$34:$B$117,0),19))</f>
        <v>0</v>
      </c>
      <c r="T124" s="18" t="s">
        <v>37</v>
      </c>
    </row>
    <row r="125" spans="1:20" x14ac:dyDescent="0.15">
      <c r="A125" s="31" t="str">
        <f>IF(ISNA(INDEX($A$34:$T$117,MATCH($B125,$B$34:$B$117,0),1)),"",INDEX($A$34:$T$117,MATCH($B125,$B$34:$B$117,0),1))</f>
        <v>LMR2120</v>
      </c>
      <c r="B125" s="117" t="s">
        <v>183</v>
      </c>
      <c r="C125" s="118"/>
      <c r="D125" s="118"/>
      <c r="E125" s="118"/>
      <c r="F125" s="118"/>
      <c r="G125" s="118"/>
      <c r="H125" s="118"/>
      <c r="I125" s="119"/>
      <c r="J125" s="17">
        <f>IF(ISNA(INDEX($A$34:$T$117,MATCH($B125,$B$34:$B$117,0),10)),"",INDEX($A$34:$T$117,MATCH($B125,$B$34:$B$117,0),10))</f>
        <v>9</v>
      </c>
      <c r="K125" s="17">
        <f>IF(ISNA(INDEX($A$34:$T$117,MATCH($B125,$B$34:$B$117,0),11)),"",INDEX($A$34:$T$117,MATCH($B125,$B$34:$B$117,0),11))</f>
        <v>2</v>
      </c>
      <c r="L125" s="17">
        <f>IF(ISNA(INDEX($A$34:$T$117,MATCH($B125,$B$34:$B$117,0),12)),"",INDEX($A$34:$T$117,MATCH($B125,$B$34:$B$117,0),12))</f>
        <v>1</v>
      </c>
      <c r="M125" s="17">
        <f>IF(ISNA(INDEX($A$34:$T$117,MATCH($B125,$B$34:$B$117,0),13)),"",INDEX($A$34:$T$117,MATCH($B125,$B$34:$B$117,0),13))</f>
        <v>2</v>
      </c>
      <c r="N125" s="17">
        <f>IF(ISNA(INDEX($A$34:$T$117,MATCH($B125,$B$34:$B$117,0),14)),"",INDEX($A$34:$T$117,MATCH($B125,$B$34:$B$117,0),14))</f>
        <v>5</v>
      </c>
      <c r="O125" s="17">
        <f>IF(ISNA(INDEX($A$34:$T$117,MATCH($B125,$B$34:$B$117,0),15)),"",INDEX($A$34:$T$117,MATCH($B125,$B$34:$B$117,0),15))</f>
        <v>11</v>
      </c>
      <c r="P125" s="17">
        <f>IF(ISNA(INDEX($A$34:$T$117,MATCH($B125,$B$34:$B$117,0),16)),"",INDEX($A$34:$T$117,MATCH($B125,$B$34:$B$117,0),16))</f>
        <v>16</v>
      </c>
      <c r="Q125" s="27" t="str">
        <f>IF(ISNA(INDEX($A$34:$T$117,MATCH($B125,$B$34:$B$117,0),17)),"",INDEX($A$34:$T$117,MATCH($B125,$B$34:$B$117,0),17))</f>
        <v>E</v>
      </c>
      <c r="R125" s="27">
        <f>IF(ISNA(INDEX($A$34:$T$117,MATCH($B125,$B$34:$B$117,0),18)),"",INDEX($A$34:$T$117,MATCH($B125,$B$34:$B$117,0),18))</f>
        <v>0</v>
      </c>
      <c r="S125" s="27">
        <f>IF(ISNA(INDEX($A$34:$T$117,MATCH($B125,$B$34:$B$117,0),19)),"",INDEX($A$34:$T$117,MATCH($B125,$B$34:$B$117,0),19))</f>
        <v>0</v>
      </c>
      <c r="T125" s="18" t="s">
        <v>37</v>
      </c>
    </row>
    <row r="126" spans="1:20" x14ac:dyDescent="0.15">
      <c r="A126" s="19" t="s">
        <v>25</v>
      </c>
      <c r="B126" s="227"/>
      <c r="C126" s="228"/>
      <c r="D126" s="228"/>
      <c r="E126" s="228"/>
      <c r="F126" s="228"/>
      <c r="G126" s="228"/>
      <c r="H126" s="228"/>
      <c r="I126" s="229"/>
      <c r="J126" s="21">
        <f>IF(ISNA(SUM(J123:J125)),"",SUM(J123:J125))</f>
        <v>27</v>
      </c>
      <c r="K126" s="21">
        <f t="shared" ref="K126:P126" si="36">SUM(K123:K125)</f>
        <v>6</v>
      </c>
      <c r="L126" s="21">
        <f t="shared" si="36"/>
        <v>3</v>
      </c>
      <c r="M126" s="21">
        <f t="shared" si="36"/>
        <v>6</v>
      </c>
      <c r="N126" s="21">
        <f t="shared" si="36"/>
        <v>15</v>
      </c>
      <c r="O126" s="21">
        <f t="shared" si="36"/>
        <v>33</v>
      </c>
      <c r="P126" s="21">
        <f t="shared" si="36"/>
        <v>48</v>
      </c>
      <c r="Q126" s="19">
        <f>COUNTIF(Q123:Q125,"E")</f>
        <v>3</v>
      </c>
      <c r="R126" s="19">
        <f>COUNTIF(R123:R125,"C")</f>
        <v>0</v>
      </c>
      <c r="S126" s="19">
        <f>COUNTIF(S123:S125,"VP")</f>
        <v>0</v>
      </c>
      <c r="T126" s="18"/>
    </row>
    <row r="127" spans="1:20" ht="17.25" customHeight="1" x14ac:dyDescent="0.15">
      <c r="A127" s="120" t="s">
        <v>63</v>
      </c>
      <c r="B127" s="121"/>
      <c r="C127" s="121"/>
      <c r="D127" s="121"/>
      <c r="E127" s="121"/>
      <c r="F127" s="121"/>
      <c r="G127" s="121"/>
      <c r="H127" s="121"/>
      <c r="I127" s="121"/>
      <c r="J127" s="121"/>
      <c r="K127" s="121"/>
      <c r="L127" s="121"/>
      <c r="M127" s="121"/>
      <c r="N127" s="121"/>
      <c r="O127" s="121"/>
      <c r="P127" s="121"/>
      <c r="Q127" s="121"/>
      <c r="R127" s="121"/>
      <c r="S127" s="121"/>
      <c r="T127" s="122"/>
    </row>
    <row r="128" spans="1:20" x14ac:dyDescent="0.15">
      <c r="A128" s="31" t="str">
        <f>IF(ISNA(INDEX($A$34:$T$117,MATCH($B128,$B$34:$B$117,0),1)),"",INDEX($A$34:$T$117,MATCH($B128,$B$34:$B$117,0),1))</f>
        <v>LMR2223</v>
      </c>
      <c r="B128" s="117" t="s">
        <v>134</v>
      </c>
      <c r="C128" s="118"/>
      <c r="D128" s="118"/>
      <c r="E128" s="118"/>
      <c r="F128" s="118"/>
      <c r="G128" s="118"/>
      <c r="H128" s="118"/>
      <c r="I128" s="119"/>
      <c r="J128" s="17">
        <f>IF(ISNA(INDEX($A$34:$T$117,MATCH($B128,$B$34:$B$117,0),10)),"",INDEX($A$34:$T$117,MATCH($B128,$B$34:$B$117,0),10))</f>
        <v>9</v>
      </c>
      <c r="K128" s="17">
        <f>IF(ISNA(INDEX($A$34:$T$117,MATCH($B128,$B$34:$B$117,0),11)),"",INDEX($A$34:$T$117,MATCH($B128,$B$34:$B$117,0),11))</f>
        <v>2</v>
      </c>
      <c r="L128" s="17">
        <f>IF(ISNA(INDEX($A$34:$T$117,MATCH($B128,$B$34:$B$117,0),12)),"",INDEX($A$34:$T$117,MATCH($B128,$B$34:$B$117,0),12))</f>
        <v>1</v>
      </c>
      <c r="M128" s="17">
        <f>IF(ISNA(INDEX($A$34:$T$117,MATCH($B128,$B$34:$B$117,0),13)),"",INDEX($A$34:$T$117,MATCH($B128,$B$34:$B$117,0),13))</f>
        <v>0</v>
      </c>
      <c r="N128" s="17">
        <f>IF(ISNA(INDEX($A$34:$T$117,MATCH($B128,$B$34:$B$117,0),14)),"",INDEX($A$34:$T$117,MATCH($B128,$B$34:$B$117,0),14))</f>
        <v>3</v>
      </c>
      <c r="O128" s="17">
        <f>IF(ISNA(INDEX($A$34:$T$117,MATCH($B128,$B$34:$B$117,0),15)),"",INDEX($A$34:$T$117,MATCH($B128,$B$34:$B$117,0),15))</f>
        <v>16</v>
      </c>
      <c r="P128" s="17">
        <f>IF(ISNA(INDEX($A$34:$T$117,MATCH($B128,$B$34:$B$117,0),16)),"",INDEX($A$34:$T$117,MATCH($B128,$B$34:$B$117,0),16))</f>
        <v>19</v>
      </c>
      <c r="Q128" s="27" t="str">
        <f>IF(ISNA(INDEX($A$34:$T$117,MATCH($B128,$B$34:$B$117,0),17)),"",INDEX($A$34:$T$117,MATCH($B128,$B$34:$B$117,0),17))</f>
        <v>E</v>
      </c>
      <c r="R128" s="27">
        <f>IF(ISNA(INDEX($A$34:$T$117,MATCH($B128,$B$34:$B$117,0),18)),"",INDEX($A$34:$T$117,MATCH($B128,$B$34:$B$117,0),18))</f>
        <v>0</v>
      </c>
      <c r="S128" s="27">
        <f>IF(ISNA(INDEX($A$34:$T$117,MATCH($B128,$B$34:$B$117,0),19)),"",INDEX($A$34:$T$117,MATCH($B128,$B$34:$B$117,0),19))</f>
        <v>0</v>
      </c>
      <c r="T128" s="18" t="s">
        <v>37</v>
      </c>
    </row>
    <row r="129" spans="1:20" x14ac:dyDescent="0.15">
      <c r="A129" s="31" t="str">
        <f>IF(ISNA(INDEX($A$34:$T$117,MATCH($B129,$B$34:$B$117,0),1)),"",INDEX($A$34:$T$117,MATCH($B129,$B$34:$B$117,0),1))</f>
        <v>LMR2226</v>
      </c>
      <c r="B129" s="117" t="s">
        <v>140</v>
      </c>
      <c r="C129" s="118"/>
      <c r="D129" s="118"/>
      <c r="E129" s="118"/>
      <c r="F129" s="118"/>
      <c r="G129" s="118"/>
      <c r="H129" s="118"/>
      <c r="I129" s="119"/>
      <c r="J129" s="17">
        <f>IF(ISNA(INDEX($A$34:$T$117,MATCH($B129,$B$34:$B$117,0),10)),"",INDEX($A$34:$T$117,MATCH($B129,$B$34:$B$117,0),10))</f>
        <v>7</v>
      </c>
      <c r="K129" s="17">
        <f>IF(ISNA(INDEX($A$34:$T$117,MATCH($B129,$B$34:$B$117,0),11)),"",INDEX($A$34:$T$117,MATCH($B129,$B$34:$B$117,0),11))</f>
        <v>0</v>
      </c>
      <c r="L129" s="17">
        <f>IF(ISNA(INDEX($A$34:$T$117,MATCH($B129,$B$34:$B$117,0),12)),"",INDEX($A$34:$T$117,MATCH($B129,$B$34:$B$117,0),12))</f>
        <v>0</v>
      </c>
      <c r="M129" s="17">
        <f>IF(ISNA(INDEX($A$34:$T$117,MATCH($B129,$B$34:$B$117,0),13)),"",INDEX($A$34:$T$117,MATCH($B129,$B$34:$B$117,0),13))</f>
        <v>5</v>
      </c>
      <c r="N129" s="17">
        <f>IF(ISNA(INDEX($A$34:$T$117,MATCH($B129,$B$34:$B$117,0),14)),"",INDEX($A$34:$T$117,MATCH($B129,$B$34:$B$117,0),14))</f>
        <v>5</v>
      </c>
      <c r="O129" s="17">
        <f>IF(ISNA(INDEX($A$34:$T$117,MATCH($B129,$B$34:$B$117,0),15)),"",INDEX($A$34:$T$117,MATCH($B129,$B$34:$B$117,0),15))</f>
        <v>10</v>
      </c>
      <c r="P129" s="17">
        <f>IF(ISNA(INDEX($A$34:$T$117,MATCH($B129,$B$34:$B$117,0),16)),"",INDEX($A$34:$T$117,MATCH($B129,$B$34:$B$117,0),16))</f>
        <v>15</v>
      </c>
      <c r="Q129" s="27">
        <f>IF(ISNA(INDEX($A$34:$T$117,MATCH($B129,$B$34:$B$117,0),17)),"",INDEX($A$34:$T$117,MATCH($B129,$B$34:$B$117,0),17))</f>
        <v>0</v>
      </c>
      <c r="R129" s="27">
        <f>IF(ISNA(INDEX($A$34:$T$117,MATCH($B129,$B$34:$B$117,0),18)),"",INDEX($A$34:$T$117,MATCH($B129,$B$34:$B$117,0),18))</f>
        <v>0</v>
      </c>
      <c r="S129" s="27" t="str">
        <f>IF(ISNA(INDEX($A$34:$T$117,MATCH($B129,$B$34:$B$117,0),19)),"",INDEX($A$34:$T$117,MATCH($B129,$B$34:$B$117,0),19))</f>
        <v>VP</v>
      </c>
      <c r="T129" s="18" t="s">
        <v>37</v>
      </c>
    </row>
    <row r="130" spans="1:20" x14ac:dyDescent="0.15">
      <c r="A130" s="19" t="s">
        <v>25</v>
      </c>
      <c r="B130" s="120"/>
      <c r="C130" s="121"/>
      <c r="D130" s="121"/>
      <c r="E130" s="121"/>
      <c r="F130" s="121"/>
      <c r="G130" s="121"/>
      <c r="H130" s="121"/>
      <c r="I130" s="122"/>
      <c r="J130" s="21">
        <f t="shared" ref="J130:P130" si="37">SUM(J128:J129)</f>
        <v>16</v>
      </c>
      <c r="K130" s="21">
        <f t="shared" si="37"/>
        <v>2</v>
      </c>
      <c r="L130" s="21">
        <f t="shared" si="37"/>
        <v>1</v>
      </c>
      <c r="M130" s="21">
        <f t="shared" si="37"/>
        <v>5</v>
      </c>
      <c r="N130" s="21">
        <f t="shared" si="37"/>
        <v>8</v>
      </c>
      <c r="O130" s="21">
        <f t="shared" si="37"/>
        <v>26</v>
      </c>
      <c r="P130" s="21">
        <f t="shared" si="37"/>
        <v>34</v>
      </c>
      <c r="Q130" s="19">
        <f>COUNTIF(Q128:Q129,"E")</f>
        <v>1</v>
      </c>
      <c r="R130" s="19">
        <f>COUNTIF(R128:R129,"C")</f>
        <v>0</v>
      </c>
      <c r="S130" s="19">
        <f>COUNTIF(S128:S129,"VP")</f>
        <v>1</v>
      </c>
      <c r="T130" s="20"/>
    </row>
    <row r="131" spans="1:20" ht="14.25" customHeight="1" x14ac:dyDescent="0.15">
      <c r="A131" s="85" t="s">
        <v>72</v>
      </c>
      <c r="B131" s="86"/>
      <c r="C131" s="86"/>
      <c r="D131" s="86"/>
      <c r="E131" s="86"/>
      <c r="F131" s="86"/>
      <c r="G131" s="86"/>
      <c r="H131" s="86"/>
      <c r="I131" s="87"/>
      <c r="J131" s="21">
        <f t="shared" ref="J131:S131" si="38">SUM(J126,J130)</f>
        <v>43</v>
      </c>
      <c r="K131" s="21">
        <f t="shared" si="38"/>
        <v>8</v>
      </c>
      <c r="L131" s="21">
        <f t="shared" si="38"/>
        <v>4</v>
      </c>
      <c r="M131" s="21">
        <f t="shared" si="38"/>
        <v>11</v>
      </c>
      <c r="N131" s="21">
        <f t="shared" si="38"/>
        <v>23</v>
      </c>
      <c r="O131" s="21">
        <f t="shared" si="38"/>
        <v>59</v>
      </c>
      <c r="P131" s="21">
        <f t="shared" si="38"/>
        <v>82</v>
      </c>
      <c r="Q131" s="21">
        <f t="shared" si="38"/>
        <v>4</v>
      </c>
      <c r="R131" s="21">
        <f t="shared" si="38"/>
        <v>0</v>
      </c>
      <c r="S131" s="21">
        <f t="shared" si="38"/>
        <v>1</v>
      </c>
      <c r="T131" s="26"/>
    </row>
    <row r="132" spans="1:20" ht="12.75" customHeight="1" x14ac:dyDescent="0.15">
      <c r="A132" s="138" t="s">
        <v>48</v>
      </c>
      <c r="B132" s="139"/>
      <c r="C132" s="139"/>
      <c r="D132" s="139"/>
      <c r="E132" s="139"/>
      <c r="F132" s="139"/>
      <c r="G132" s="139"/>
      <c r="H132" s="139"/>
      <c r="I132" s="139"/>
      <c r="J132" s="140"/>
      <c r="K132" s="21">
        <f t="shared" ref="K132:P132" si="39">K126*14+K130*12</f>
        <v>108</v>
      </c>
      <c r="L132" s="21">
        <f t="shared" si="39"/>
        <v>54</v>
      </c>
      <c r="M132" s="21">
        <f t="shared" si="39"/>
        <v>144</v>
      </c>
      <c r="N132" s="21">
        <f t="shared" si="39"/>
        <v>306</v>
      </c>
      <c r="O132" s="21">
        <f t="shared" si="39"/>
        <v>774</v>
      </c>
      <c r="P132" s="21">
        <f t="shared" si="39"/>
        <v>1080</v>
      </c>
      <c r="Q132" s="221"/>
      <c r="R132" s="222"/>
      <c r="S132" s="222"/>
      <c r="T132" s="223"/>
    </row>
    <row r="133" spans="1:20" ht="11.25" customHeight="1" x14ac:dyDescent="0.15">
      <c r="A133" s="141"/>
      <c r="B133" s="142"/>
      <c r="C133" s="142"/>
      <c r="D133" s="142"/>
      <c r="E133" s="142"/>
      <c r="F133" s="142"/>
      <c r="G133" s="142"/>
      <c r="H133" s="142"/>
      <c r="I133" s="142"/>
      <c r="J133" s="143"/>
      <c r="K133" s="215">
        <f>SUM(K132:M132)</f>
        <v>306</v>
      </c>
      <c r="L133" s="216"/>
      <c r="M133" s="217"/>
      <c r="N133" s="218">
        <f>SUM(N132:O132)</f>
        <v>1080</v>
      </c>
      <c r="O133" s="219"/>
      <c r="P133" s="220"/>
      <c r="Q133" s="224"/>
      <c r="R133" s="225"/>
      <c r="S133" s="225"/>
      <c r="T133" s="226"/>
    </row>
    <row r="135" spans="1:20" x14ac:dyDescent="0.15">
      <c r="B135" s="2"/>
      <c r="C135" s="2"/>
      <c r="D135" s="2"/>
      <c r="E135" s="2"/>
      <c r="F135" s="2"/>
      <c r="G135" s="2"/>
      <c r="M135" s="8"/>
      <c r="N135" s="8"/>
      <c r="O135" s="8"/>
      <c r="P135" s="8"/>
      <c r="Q135" s="8"/>
      <c r="R135" s="8"/>
      <c r="S135" s="8"/>
    </row>
    <row r="136" spans="1:20" ht="28.5" customHeight="1" x14ac:dyDescent="0.15">
      <c r="A136" s="123" t="s">
        <v>95</v>
      </c>
      <c r="B136" s="124"/>
      <c r="C136" s="124"/>
      <c r="D136" s="124"/>
      <c r="E136" s="124"/>
      <c r="F136" s="124"/>
      <c r="G136" s="124"/>
      <c r="H136" s="124"/>
      <c r="I136" s="124"/>
      <c r="J136" s="124"/>
      <c r="K136" s="124"/>
      <c r="L136" s="124"/>
      <c r="M136" s="124"/>
      <c r="N136" s="124"/>
      <c r="O136" s="124"/>
      <c r="P136" s="124"/>
      <c r="Q136" s="124"/>
      <c r="R136" s="124"/>
      <c r="S136" s="124"/>
      <c r="T136" s="125"/>
    </row>
    <row r="137" spans="1:20" ht="19.5" customHeight="1" x14ac:dyDescent="0.15">
      <c r="A137" s="131" t="s">
        <v>27</v>
      </c>
      <c r="B137" s="132" t="s">
        <v>26</v>
      </c>
      <c r="C137" s="133"/>
      <c r="D137" s="133"/>
      <c r="E137" s="133"/>
      <c r="F137" s="133"/>
      <c r="G137" s="133"/>
      <c r="H137" s="133"/>
      <c r="I137" s="134"/>
      <c r="J137" s="144" t="s">
        <v>40</v>
      </c>
      <c r="K137" s="144" t="s">
        <v>24</v>
      </c>
      <c r="L137" s="144"/>
      <c r="M137" s="144"/>
      <c r="N137" s="144" t="s">
        <v>41</v>
      </c>
      <c r="O137" s="144"/>
      <c r="P137" s="144"/>
      <c r="Q137" s="144" t="s">
        <v>23</v>
      </c>
      <c r="R137" s="144"/>
      <c r="S137" s="144"/>
      <c r="T137" s="144" t="s">
        <v>22</v>
      </c>
    </row>
    <row r="138" spans="1:20" ht="16.5" customHeight="1" x14ac:dyDescent="0.15">
      <c r="A138" s="131"/>
      <c r="B138" s="135"/>
      <c r="C138" s="136"/>
      <c r="D138" s="136"/>
      <c r="E138" s="136"/>
      <c r="F138" s="136"/>
      <c r="G138" s="136"/>
      <c r="H138" s="136"/>
      <c r="I138" s="137"/>
      <c r="J138" s="144"/>
      <c r="K138" s="28" t="s">
        <v>28</v>
      </c>
      <c r="L138" s="28" t="s">
        <v>29</v>
      </c>
      <c r="M138" s="28" t="s">
        <v>30</v>
      </c>
      <c r="N138" s="28" t="s">
        <v>34</v>
      </c>
      <c r="O138" s="28" t="s">
        <v>7</v>
      </c>
      <c r="P138" s="28" t="s">
        <v>31</v>
      </c>
      <c r="Q138" s="28" t="s">
        <v>32</v>
      </c>
      <c r="R138" s="28" t="s">
        <v>28</v>
      </c>
      <c r="S138" s="28" t="s">
        <v>33</v>
      </c>
      <c r="T138" s="144"/>
    </row>
    <row r="139" spans="1:20" ht="17.25" customHeight="1" x14ac:dyDescent="0.15">
      <c r="A139" s="120" t="s">
        <v>62</v>
      </c>
      <c r="B139" s="121"/>
      <c r="C139" s="121"/>
      <c r="D139" s="121"/>
      <c r="E139" s="121"/>
      <c r="F139" s="121"/>
      <c r="G139" s="121"/>
      <c r="H139" s="121"/>
      <c r="I139" s="121"/>
      <c r="J139" s="121"/>
      <c r="K139" s="121"/>
      <c r="L139" s="121"/>
      <c r="M139" s="121"/>
      <c r="N139" s="121"/>
      <c r="O139" s="121"/>
      <c r="P139" s="121"/>
      <c r="Q139" s="121"/>
      <c r="R139" s="121"/>
      <c r="S139" s="121"/>
      <c r="T139" s="122"/>
    </row>
    <row r="140" spans="1:20" x14ac:dyDescent="0.15">
      <c r="A140" s="31" t="str">
        <f t="shared" ref="A140:A145" si="40">IF(ISNA(INDEX($A$34:$T$117,MATCH($B140,$B$34:$B$117,0),1)),"",INDEX($A$34:$T$117,MATCH($B140,$B$34:$B$117,0),1))</f>
        <v>LMR1115</v>
      </c>
      <c r="B140" s="117" t="s">
        <v>123</v>
      </c>
      <c r="C140" s="118"/>
      <c r="D140" s="118"/>
      <c r="E140" s="118"/>
      <c r="F140" s="118"/>
      <c r="G140" s="118"/>
      <c r="H140" s="118"/>
      <c r="I140" s="119"/>
      <c r="J140" s="17">
        <f t="shared" ref="J140:J145" si="41">IF(ISNA(INDEX($A$34:$T$117,MATCH($B140,$B$34:$B$117,0),10)),"",INDEX($A$34:$T$117,MATCH($B140,$B$34:$B$117,0),10))</f>
        <v>7</v>
      </c>
      <c r="K140" s="17">
        <f t="shared" ref="K140:K145" si="42">IF(ISNA(INDEX($A$34:$T$117,MATCH($B140,$B$34:$B$117,0),11)),"",INDEX($A$34:$T$117,MATCH($B140,$B$34:$B$117,0),11))</f>
        <v>2</v>
      </c>
      <c r="L140" s="17">
        <f t="shared" ref="L140:L145" si="43">IF(ISNA(INDEX($A$34:$T$117,MATCH($B140,$B$34:$B$117,0),12)),"",INDEX($A$34:$T$117,MATCH($B140,$B$34:$B$117,0),12))</f>
        <v>1</v>
      </c>
      <c r="M140" s="17">
        <f t="shared" ref="M140:M145" si="44">IF(ISNA(INDEX($A$34:$T$117,MATCH($B140,$B$34:$B$117,0),13)),"",INDEX($A$34:$T$117,MATCH($B140,$B$34:$B$117,0),13))</f>
        <v>0</v>
      </c>
      <c r="N140" s="17">
        <f t="shared" ref="N140:N145" si="45">IF(ISNA(INDEX($A$34:$T$117,MATCH($B140,$B$34:$B$117,0),14)),"",INDEX($A$34:$T$117,MATCH($B140,$B$34:$B$117,0),14))</f>
        <v>3</v>
      </c>
      <c r="O140" s="17">
        <f t="shared" ref="O140:O145" si="46">IF(ISNA(INDEX($A$34:$T$117,MATCH($B140,$B$34:$B$117,0),15)),"",INDEX($A$34:$T$117,MATCH($B140,$B$34:$B$117,0),15))</f>
        <v>10</v>
      </c>
      <c r="P140" s="17">
        <f t="shared" ref="P140:P145" si="47">IF(ISNA(INDEX($A$34:$T$117,MATCH($B140,$B$34:$B$117,0),16)),"",INDEX($A$34:$T$117,MATCH($B140,$B$34:$B$117,0),16))</f>
        <v>13</v>
      </c>
      <c r="Q140" s="27" t="str">
        <f t="shared" ref="Q140:Q145" si="48">IF(ISNA(INDEX($A$34:$T$117,MATCH($B140,$B$34:$B$117,0),17)),"",INDEX($A$34:$T$117,MATCH($B140,$B$34:$B$117,0),17))</f>
        <v>E</v>
      </c>
      <c r="R140" s="27">
        <f t="shared" ref="R140:R145" si="49">IF(ISNA(INDEX($A$34:$T$117,MATCH($B140,$B$34:$B$117,0),18)),"",INDEX($A$34:$T$117,MATCH($B140,$B$34:$B$117,0),18))</f>
        <v>0</v>
      </c>
      <c r="S140" s="27">
        <f t="shared" ref="S140:S145" si="50">IF(ISNA(INDEX($A$34:$T$117,MATCH($B140,$B$34:$B$117,0),19)),"",INDEX($A$34:$T$117,MATCH($B140,$B$34:$B$117,0),19))</f>
        <v>0</v>
      </c>
      <c r="T140" s="18" t="s">
        <v>38</v>
      </c>
    </row>
    <row r="141" spans="1:20" x14ac:dyDescent="0.15">
      <c r="A141" s="31" t="str">
        <f t="shared" si="40"/>
        <v xml:space="preserve">LMR1116 </v>
      </c>
      <c r="B141" s="117" t="s">
        <v>204</v>
      </c>
      <c r="C141" s="118"/>
      <c r="D141" s="118"/>
      <c r="E141" s="118"/>
      <c r="F141" s="118"/>
      <c r="G141" s="118"/>
      <c r="H141" s="118"/>
      <c r="I141" s="119"/>
      <c r="J141" s="17">
        <f t="shared" si="41"/>
        <v>7</v>
      </c>
      <c r="K141" s="17">
        <f t="shared" si="42"/>
        <v>2</v>
      </c>
      <c r="L141" s="17">
        <f t="shared" si="43"/>
        <v>1</v>
      </c>
      <c r="M141" s="17">
        <f t="shared" si="44"/>
        <v>0</v>
      </c>
      <c r="N141" s="17">
        <f t="shared" si="45"/>
        <v>3</v>
      </c>
      <c r="O141" s="17">
        <f t="shared" si="46"/>
        <v>10</v>
      </c>
      <c r="P141" s="17">
        <f t="shared" si="47"/>
        <v>13</v>
      </c>
      <c r="Q141" s="27">
        <f t="shared" si="48"/>
        <v>0</v>
      </c>
      <c r="R141" s="27" t="str">
        <f t="shared" si="49"/>
        <v>C</v>
      </c>
      <c r="S141" s="27">
        <f t="shared" si="50"/>
        <v>0</v>
      </c>
      <c r="T141" s="18" t="s">
        <v>38</v>
      </c>
    </row>
    <row r="142" spans="1:20" x14ac:dyDescent="0.15">
      <c r="A142" s="31" t="str">
        <f t="shared" si="40"/>
        <v>LMR1218</v>
      </c>
      <c r="B142" s="117" t="s">
        <v>127</v>
      </c>
      <c r="C142" s="118"/>
      <c r="D142" s="118"/>
      <c r="E142" s="118"/>
      <c r="F142" s="118"/>
      <c r="G142" s="118"/>
      <c r="H142" s="118"/>
      <c r="I142" s="119"/>
      <c r="J142" s="17">
        <f t="shared" si="41"/>
        <v>7</v>
      </c>
      <c r="K142" s="17">
        <f t="shared" si="42"/>
        <v>2</v>
      </c>
      <c r="L142" s="17">
        <f t="shared" si="43"/>
        <v>1</v>
      </c>
      <c r="M142" s="17">
        <f t="shared" si="44"/>
        <v>0</v>
      </c>
      <c r="N142" s="17">
        <f t="shared" si="45"/>
        <v>3</v>
      </c>
      <c r="O142" s="17">
        <f t="shared" si="46"/>
        <v>10</v>
      </c>
      <c r="P142" s="17">
        <f t="shared" si="47"/>
        <v>13</v>
      </c>
      <c r="Q142" s="27" t="str">
        <f t="shared" si="48"/>
        <v>E</v>
      </c>
      <c r="R142" s="27">
        <f t="shared" si="49"/>
        <v>0</v>
      </c>
      <c r="S142" s="27">
        <f t="shared" si="50"/>
        <v>0</v>
      </c>
      <c r="T142" s="18" t="s">
        <v>38</v>
      </c>
    </row>
    <row r="143" spans="1:20" ht="27" customHeight="1" x14ac:dyDescent="0.15">
      <c r="A143" s="31" t="str">
        <f t="shared" si="40"/>
        <v>LMR 1219</v>
      </c>
      <c r="B143" s="128" t="s">
        <v>187</v>
      </c>
      <c r="C143" s="129"/>
      <c r="D143" s="129"/>
      <c r="E143" s="129"/>
      <c r="F143" s="129"/>
      <c r="G143" s="129"/>
      <c r="H143" s="129"/>
      <c r="I143" s="130"/>
      <c r="J143" s="17">
        <f t="shared" si="41"/>
        <v>7</v>
      </c>
      <c r="K143" s="17">
        <f t="shared" si="42"/>
        <v>2</v>
      </c>
      <c r="L143" s="17">
        <f t="shared" si="43"/>
        <v>1</v>
      </c>
      <c r="M143" s="17">
        <f t="shared" si="44"/>
        <v>0</v>
      </c>
      <c r="N143" s="17">
        <f t="shared" si="45"/>
        <v>3</v>
      </c>
      <c r="O143" s="17">
        <f t="shared" si="46"/>
        <v>10</v>
      </c>
      <c r="P143" s="17">
        <f t="shared" si="47"/>
        <v>13</v>
      </c>
      <c r="Q143" s="27">
        <f t="shared" si="48"/>
        <v>0</v>
      </c>
      <c r="R143" s="27" t="str">
        <f t="shared" si="49"/>
        <v>C</v>
      </c>
      <c r="S143" s="27">
        <f t="shared" si="50"/>
        <v>0</v>
      </c>
      <c r="T143" s="18" t="s">
        <v>38</v>
      </c>
    </row>
    <row r="144" spans="1:20" x14ac:dyDescent="0.15">
      <c r="A144" s="31" t="str">
        <f t="shared" si="40"/>
        <v>LMR2121</v>
      </c>
      <c r="B144" s="117" t="s">
        <v>130</v>
      </c>
      <c r="C144" s="118"/>
      <c r="D144" s="118"/>
      <c r="E144" s="118"/>
      <c r="F144" s="118"/>
      <c r="G144" s="118"/>
      <c r="H144" s="118"/>
      <c r="I144" s="119"/>
      <c r="J144" s="17">
        <f t="shared" si="41"/>
        <v>7</v>
      </c>
      <c r="K144" s="17">
        <f t="shared" si="42"/>
        <v>2</v>
      </c>
      <c r="L144" s="17">
        <f t="shared" si="43"/>
        <v>1</v>
      </c>
      <c r="M144" s="17">
        <f t="shared" si="44"/>
        <v>0</v>
      </c>
      <c r="N144" s="17">
        <f t="shared" si="45"/>
        <v>3</v>
      </c>
      <c r="O144" s="17">
        <f t="shared" si="46"/>
        <v>10</v>
      </c>
      <c r="P144" s="17">
        <f t="shared" si="47"/>
        <v>13</v>
      </c>
      <c r="Q144" s="27" t="str">
        <f t="shared" si="48"/>
        <v>E</v>
      </c>
      <c r="R144" s="27">
        <f t="shared" si="49"/>
        <v>0</v>
      </c>
      <c r="S144" s="27">
        <f t="shared" si="50"/>
        <v>0</v>
      </c>
      <c r="T144" s="18" t="s">
        <v>38</v>
      </c>
    </row>
    <row r="145" spans="1:20" x14ac:dyDescent="0.15">
      <c r="A145" s="31" t="str">
        <f t="shared" si="40"/>
        <v>LMR2122</v>
      </c>
      <c r="B145" s="117" t="s">
        <v>132</v>
      </c>
      <c r="C145" s="118"/>
      <c r="D145" s="118"/>
      <c r="E145" s="118"/>
      <c r="F145" s="118"/>
      <c r="G145" s="118"/>
      <c r="H145" s="118"/>
      <c r="I145" s="119"/>
      <c r="J145" s="17">
        <f t="shared" si="41"/>
        <v>7</v>
      </c>
      <c r="K145" s="17">
        <f t="shared" si="42"/>
        <v>2</v>
      </c>
      <c r="L145" s="17">
        <f t="shared" si="43"/>
        <v>1</v>
      </c>
      <c r="M145" s="17">
        <f t="shared" si="44"/>
        <v>0</v>
      </c>
      <c r="N145" s="17">
        <f t="shared" si="45"/>
        <v>3</v>
      </c>
      <c r="O145" s="17">
        <f t="shared" si="46"/>
        <v>10</v>
      </c>
      <c r="P145" s="17">
        <f t="shared" si="47"/>
        <v>13</v>
      </c>
      <c r="Q145" s="27">
        <f t="shared" si="48"/>
        <v>0</v>
      </c>
      <c r="R145" s="27" t="str">
        <f t="shared" si="49"/>
        <v>C</v>
      </c>
      <c r="S145" s="27">
        <f t="shared" si="50"/>
        <v>0</v>
      </c>
      <c r="T145" s="18" t="s">
        <v>38</v>
      </c>
    </row>
    <row r="146" spans="1:20" x14ac:dyDescent="0.15">
      <c r="A146" s="19" t="s">
        <v>25</v>
      </c>
      <c r="B146" s="227"/>
      <c r="C146" s="228"/>
      <c r="D146" s="228"/>
      <c r="E146" s="228"/>
      <c r="F146" s="228"/>
      <c r="G146" s="228"/>
      <c r="H146" s="228"/>
      <c r="I146" s="229"/>
      <c r="J146" s="21">
        <f t="shared" ref="J146:P146" si="51">SUM(J140:J145)</f>
        <v>42</v>
      </c>
      <c r="K146" s="21">
        <f t="shared" si="51"/>
        <v>12</v>
      </c>
      <c r="L146" s="21">
        <f t="shared" si="51"/>
        <v>6</v>
      </c>
      <c r="M146" s="21">
        <f t="shared" si="51"/>
        <v>0</v>
      </c>
      <c r="N146" s="21">
        <f t="shared" si="51"/>
        <v>18</v>
      </c>
      <c r="O146" s="21">
        <f t="shared" si="51"/>
        <v>60</v>
      </c>
      <c r="P146" s="21">
        <f t="shared" si="51"/>
        <v>78</v>
      </c>
      <c r="Q146" s="19">
        <f>COUNTIF(Q140:Q145,"E")</f>
        <v>3</v>
      </c>
      <c r="R146" s="19">
        <f>COUNTIF(R140:R145,"C")</f>
        <v>3</v>
      </c>
      <c r="S146" s="19">
        <f>COUNTIF(S140:S145,"VP")</f>
        <v>0</v>
      </c>
      <c r="T146" s="16"/>
    </row>
    <row r="147" spans="1:20" ht="15.75" customHeight="1" x14ac:dyDescent="0.15">
      <c r="A147" s="120" t="s">
        <v>63</v>
      </c>
      <c r="B147" s="121"/>
      <c r="C147" s="121"/>
      <c r="D147" s="121"/>
      <c r="E147" s="121"/>
      <c r="F147" s="121"/>
      <c r="G147" s="121"/>
      <c r="H147" s="121"/>
      <c r="I147" s="121"/>
      <c r="J147" s="121"/>
      <c r="K147" s="121"/>
      <c r="L147" s="121"/>
      <c r="M147" s="121"/>
      <c r="N147" s="121"/>
      <c r="O147" s="121"/>
      <c r="P147" s="121"/>
      <c r="Q147" s="121"/>
      <c r="R147" s="121"/>
      <c r="S147" s="121"/>
      <c r="T147" s="122"/>
    </row>
    <row r="148" spans="1:20" x14ac:dyDescent="0.15">
      <c r="A148" s="31" t="str">
        <f>IF(ISNA(INDEX($A$34:$T$117,MATCH($B148,$B$34:$B$117,0),1)),"",INDEX($A$34:$T$117,MATCH($B148,$B$34:$B$117,0),1))</f>
        <v>LMR2224</v>
      </c>
      <c r="B148" s="117" t="s">
        <v>139</v>
      </c>
      <c r="C148" s="118"/>
      <c r="D148" s="118"/>
      <c r="E148" s="118"/>
      <c r="F148" s="118"/>
      <c r="G148" s="118"/>
      <c r="H148" s="118"/>
      <c r="I148" s="119"/>
      <c r="J148" s="17">
        <f>IF(ISNA(INDEX($A$34:$T$117,MATCH($B148,$B$34:$B$117,0),10)),"",INDEX($A$34:$T$117,MATCH($B148,$B$34:$B$117,0),10))</f>
        <v>7</v>
      </c>
      <c r="K148" s="17">
        <f>IF(ISNA(INDEX($A$34:$T$117,MATCH($B148,$B$34:$B$117,0),11)),"",INDEX($A$34:$T$117,MATCH($B148,$B$34:$B$117,0),11))</f>
        <v>2</v>
      </c>
      <c r="L148" s="17">
        <f>IF(ISNA(INDEX($A$34:$T$117,MATCH($B148,$B$34:$B$117,0),12)),"",INDEX($A$34:$T$117,MATCH($B148,$B$34:$B$117,0),12))</f>
        <v>1</v>
      </c>
      <c r="M148" s="17">
        <f>IF(ISNA(INDEX($A$34:$T$117,MATCH($B148,$B$34:$B$117,0),13)),"",INDEX($A$34:$T$117,MATCH($B148,$B$34:$B$117,0),13))</f>
        <v>0</v>
      </c>
      <c r="N148" s="17">
        <f>IF(ISNA(INDEX($A$34:$T$117,MATCH($B148,$B$34:$B$117,0),14)),"",INDEX($A$34:$T$117,MATCH($B148,$B$34:$B$117,0),14))</f>
        <v>3</v>
      </c>
      <c r="O148" s="17">
        <f>IF(ISNA(INDEX($A$34:$T$117,MATCH($B148,$B$34:$B$117,0),15)),"",INDEX($A$34:$T$117,MATCH($B148,$B$34:$B$117,0),15))</f>
        <v>12</v>
      </c>
      <c r="P148" s="17">
        <f>IF(ISNA(INDEX($A$34:$T$117,MATCH($B148,$B$34:$B$117,0),16)),"",INDEX($A$34:$T$117,MATCH($B148,$B$34:$B$117,0),16))</f>
        <v>15</v>
      </c>
      <c r="Q148" s="27" t="str">
        <f>IF(ISNA(INDEX($A$34:$T$117,MATCH($B148,$B$34:$B$117,0),17)),"",INDEX($A$34:$T$117,MATCH($B148,$B$34:$B$117,0),17))</f>
        <v>E</v>
      </c>
      <c r="R148" s="27">
        <f>IF(ISNA(INDEX($A$34:$T$117,MATCH($B148,$B$34:$B$117,0),18)),"",INDEX($A$34:$T$117,MATCH($B148,$B$34:$B$117,0),18))</f>
        <v>0</v>
      </c>
      <c r="S148" s="27">
        <f>IF(ISNA(INDEX($A$34:$T$117,MATCH($B148,$B$34:$B$117,0),19)),"",INDEX($A$34:$T$117,MATCH($B148,$B$34:$B$117,0),19))</f>
        <v>0</v>
      </c>
      <c r="T148" s="18" t="s">
        <v>38</v>
      </c>
    </row>
    <row r="149" spans="1:20" ht="28" customHeight="1" x14ac:dyDescent="0.15">
      <c r="A149" s="31" t="str">
        <f>IF(ISNA(INDEX($A$34:$T$117,MATCH($B149,$B$34:$B$117,0),1)),"",INDEX($A$34:$T$117,MATCH($B149,$B$34:$B$117,0),1))</f>
        <v>LMR2225</v>
      </c>
      <c r="B149" s="128" t="s">
        <v>205</v>
      </c>
      <c r="C149" s="129"/>
      <c r="D149" s="129"/>
      <c r="E149" s="129"/>
      <c r="F149" s="129"/>
      <c r="G149" s="129"/>
      <c r="H149" s="129"/>
      <c r="I149" s="130"/>
      <c r="J149" s="17">
        <f>IF(ISNA(INDEX($A$34:$T$117,MATCH($B149,$B$34:$B$117,0),10)),"",INDEX($A$34:$T$117,MATCH($B149,$B$34:$B$117,0),10))</f>
        <v>7</v>
      </c>
      <c r="K149" s="17">
        <f>IF(ISNA(INDEX($A$34:$T$117,MATCH($B149,$B$34:$B$117,0),11)),"",INDEX($A$34:$T$117,MATCH($B149,$B$34:$B$117,0),11))</f>
        <v>2</v>
      </c>
      <c r="L149" s="17">
        <f>IF(ISNA(INDEX($A$34:$T$117,MATCH($B149,$B$34:$B$117,0),12)),"",INDEX($A$34:$T$117,MATCH($B149,$B$34:$B$117,0),12))</f>
        <v>1</v>
      </c>
      <c r="M149" s="17">
        <f>IF(ISNA(INDEX($A$34:$T$117,MATCH($B149,$B$34:$B$117,0),13)),"",INDEX($A$34:$T$117,MATCH($B149,$B$34:$B$117,0),13))</f>
        <v>0</v>
      </c>
      <c r="N149" s="17">
        <f>IF(ISNA(INDEX($A$34:$T$117,MATCH($B149,$B$34:$B$117,0),14)),"",INDEX($A$34:$T$117,MATCH($B149,$B$34:$B$117,0),14))</f>
        <v>3</v>
      </c>
      <c r="O149" s="17">
        <f>IF(ISNA(INDEX($A$34:$T$117,MATCH($B149,$B$34:$B$117,0),15)),"",INDEX($A$34:$T$117,MATCH($B149,$B$34:$B$117,0),15))</f>
        <v>12</v>
      </c>
      <c r="P149" s="17">
        <f>IF(ISNA(INDEX($A$34:$T$117,MATCH($B149,$B$34:$B$117,0),16)),"",INDEX($A$34:$T$117,MATCH($B149,$B$34:$B$117,0),16))</f>
        <v>15</v>
      </c>
      <c r="Q149" s="27">
        <f>IF(ISNA(INDEX($A$34:$T$117,MATCH($B149,$B$34:$B$117,0),17)),"",INDEX($A$34:$T$117,MATCH($B149,$B$34:$B$117,0),17))</f>
        <v>0</v>
      </c>
      <c r="R149" s="27" t="str">
        <f>IF(ISNA(INDEX($A$34:$T$117,MATCH($B149,$B$34:$B$117,0),18)),"",INDEX($A$34:$T$117,MATCH($B149,$B$34:$B$117,0),18))</f>
        <v>C</v>
      </c>
      <c r="S149" s="27">
        <f>IF(ISNA(INDEX($A$34:$T$117,MATCH($B149,$B$34:$B$117,0),19)),"",INDEX($A$34:$T$117,MATCH($B149,$B$34:$B$117,0),19))</f>
        <v>0</v>
      </c>
      <c r="T149" s="18" t="s">
        <v>38</v>
      </c>
    </row>
    <row r="150" spans="1:20" x14ac:dyDescent="0.15">
      <c r="A150" s="19" t="s">
        <v>25</v>
      </c>
      <c r="B150" s="120"/>
      <c r="C150" s="121"/>
      <c r="D150" s="121"/>
      <c r="E150" s="121"/>
      <c r="F150" s="121"/>
      <c r="G150" s="121"/>
      <c r="H150" s="121"/>
      <c r="I150" s="122"/>
      <c r="J150" s="21">
        <f t="shared" ref="J150:P150" si="52">SUM(J148:J149)</f>
        <v>14</v>
      </c>
      <c r="K150" s="21">
        <f t="shared" si="52"/>
        <v>4</v>
      </c>
      <c r="L150" s="21">
        <f t="shared" si="52"/>
        <v>2</v>
      </c>
      <c r="M150" s="21">
        <f t="shared" si="52"/>
        <v>0</v>
      </c>
      <c r="N150" s="21">
        <f t="shared" si="52"/>
        <v>6</v>
      </c>
      <c r="O150" s="21">
        <f t="shared" si="52"/>
        <v>24</v>
      </c>
      <c r="P150" s="21">
        <f t="shared" si="52"/>
        <v>30</v>
      </c>
      <c r="Q150" s="19">
        <f>COUNTIF(Q148:Q149,"E")</f>
        <v>1</v>
      </c>
      <c r="R150" s="19">
        <f>COUNTIF(R148:R149,"C")</f>
        <v>1</v>
      </c>
      <c r="S150" s="19">
        <f>COUNTIF(S148:S149,"VP")</f>
        <v>0</v>
      </c>
      <c r="T150" s="20"/>
    </row>
    <row r="151" spans="1:20" ht="15" customHeight="1" x14ac:dyDescent="0.15">
      <c r="A151" s="85" t="s">
        <v>72</v>
      </c>
      <c r="B151" s="86"/>
      <c r="C151" s="86"/>
      <c r="D151" s="86"/>
      <c r="E151" s="86"/>
      <c r="F151" s="86"/>
      <c r="G151" s="86"/>
      <c r="H151" s="86"/>
      <c r="I151" s="87"/>
      <c r="J151" s="21">
        <f t="shared" ref="J151:S151" si="53">SUM(J146,J150)</f>
        <v>56</v>
      </c>
      <c r="K151" s="21">
        <f t="shared" si="53"/>
        <v>16</v>
      </c>
      <c r="L151" s="21">
        <f t="shared" si="53"/>
        <v>8</v>
      </c>
      <c r="M151" s="21">
        <f t="shared" si="53"/>
        <v>0</v>
      </c>
      <c r="N151" s="21">
        <f t="shared" si="53"/>
        <v>24</v>
      </c>
      <c r="O151" s="21">
        <f t="shared" si="53"/>
        <v>84</v>
      </c>
      <c r="P151" s="21">
        <f t="shared" si="53"/>
        <v>108</v>
      </c>
      <c r="Q151" s="21">
        <f t="shared" si="53"/>
        <v>4</v>
      </c>
      <c r="R151" s="21">
        <f t="shared" si="53"/>
        <v>4</v>
      </c>
      <c r="S151" s="21">
        <f t="shared" si="53"/>
        <v>0</v>
      </c>
      <c r="T151" s="26"/>
    </row>
    <row r="152" spans="1:20" ht="15.75" customHeight="1" x14ac:dyDescent="0.15">
      <c r="A152" s="138" t="s">
        <v>48</v>
      </c>
      <c r="B152" s="139"/>
      <c r="C152" s="139"/>
      <c r="D152" s="139"/>
      <c r="E152" s="139"/>
      <c r="F152" s="139"/>
      <c r="G152" s="139"/>
      <c r="H152" s="139"/>
      <c r="I152" s="139"/>
      <c r="J152" s="140"/>
      <c r="K152" s="21">
        <f t="shared" ref="K152:P152" si="54">K146*14+K150*12</f>
        <v>216</v>
      </c>
      <c r="L152" s="21">
        <f t="shared" si="54"/>
        <v>108</v>
      </c>
      <c r="M152" s="21">
        <f t="shared" si="54"/>
        <v>0</v>
      </c>
      <c r="N152" s="21">
        <f t="shared" si="54"/>
        <v>324</v>
      </c>
      <c r="O152" s="21">
        <f t="shared" si="54"/>
        <v>1128</v>
      </c>
      <c r="P152" s="21">
        <f t="shared" si="54"/>
        <v>1452</v>
      </c>
      <c r="Q152" s="221"/>
      <c r="R152" s="222"/>
      <c r="S152" s="222"/>
      <c r="T152" s="223"/>
    </row>
    <row r="153" spans="1:20" ht="14.25" customHeight="1" x14ac:dyDescent="0.15">
      <c r="A153" s="141"/>
      <c r="B153" s="142"/>
      <c r="C153" s="142"/>
      <c r="D153" s="142"/>
      <c r="E153" s="142"/>
      <c r="F153" s="142"/>
      <c r="G153" s="142"/>
      <c r="H153" s="142"/>
      <c r="I153" s="142"/>
      <c r="J153" s="143"/>
      <c r="K153" s="215">
        <f>SUM(K152:M152)</f>
        <v>324</v>
      </c>
      <c r="L153" s="216"/>
      <c r="M153" s="217"/>
      <c r="N153" s="218">
        <f>SUM(N152:O152)</f>
        <v>1452</v>
      </c>
      <c r="O153" s="219"/>
      <c r="P153" s="220"/>
      <c r="Q153" s="224"/>
      <c r="R153" s="225"/>
      <c r="S153" s="225"/>
      <c r="T153" s="226"/>
    </row>
    <row r="154" spans="1:20" ht="8.25" customHeight="1" x14ac:dyDescent="0.15"/>
    <row r="155" spans="1:20" ht="23.25" customHeight="1" x14ac:dyDescent="0.15">
      <c r="A155" s="120" t="s">
        <v>67</v>
      </c>
      <c r="B155" s="121"/>
      <c r="C155" s="121"/>
      <c r="D155" s="121"/>
      <c r="E155" s="121"/>
      <c r="F155" s="121"/>
      <c r="G155" s="121"/>
      <c r="H155" s="121"/>
      <c r="I155" s="121"/>
      <c r="J155" s="121"/>
      <c r="K155" s="121"/>
      <c r="L155" s="121"/>
      <c r="M155" s="121"/>
      <c r="N155" s="121"/>
      <c r="O155" s="121"/>
      <c r="P155" s="121"/>
      <c r="Q155" s="121"/>
      <c r="R155" s="121"/>
      <c r="S155" s="121"/>
      <c r="T155" s="122"/>
    </row>
    <row r="156" spans="1:20" ht="26.25" customHeight="1" x14ac:dyDescent="0.15">
      <c r="A156" s="131" t="s">
        <v>27</v>
      </c>
      <c r="B156" s="132" t="s">
        <v>26</v>
      </c>
      <c r="C156" s="133"/>
      <c r="D156" s="133"/>
      <c r="E156" s="133"/>
      <c r="F156" s="133"/>
      <c r="G156" s="133"/>
      <c r="H156" s="133"/>
      <c r="I156" s="134"/>
      <c r="J156" s="144" t="s">
        <v>40</v>
      </c>
      <c r="K156" s="144" t="s">
        <v>24</v>
      </c>
      <c r="L156" s="144"/>
      <c r="M156" s="144"/>
      <c r="N156" s="144" t="s">
        <v>41</v>
      </c>
      <c r="O156" s="144"/>
      <c r="P156" s="144"/>
      <c r="Q156" s="144" t="s">
        <v>23</v>
      </c>
      <c r="R156" s="144"/>
      <c r="S156" s="144"/>
      <c r="T156" s="144" t="s">
        <v>22</v>
      </c>
    </row>
    <row r="157" spans="1:20" x14ac:dyDescent="0.15">
      <c r="A157" s="131"/>
      <c r="B157" s="135"/>
      <c r="C157" s="136"/>
      <c r="D157" s="136"/>
      <c r="E157" s="136"/>
      <c r="F157" s="136"/>
      <c r="G157" s="136"/>
      <c r="H157" s="136"/>
      <c r="I157" s="137"/>
      <c r="J157" s="144"/>
      <c r="K157" s="28" t="s">
        <v>28</v>
      </c>
      <c r="L157" s="28" t="s">
        <v>29</v>
      </c>
      <c r="M157" s="28" t="s">
        <v>30</v>
      </c>
      <c r="N157" s="28" t="s">
        <v>34</v>
      </c>
      <c r="O157" s="28" t="s">
        <v>7</v>
      </c>
      <c r="P157" s="28" t="s">
        <v>31</v>
      </c>
      <c r="Q157" s="28" t="s">
        <v>32</v>
      </c>
      <c r="R157" s="28" t="s">
        <v>28</v>
      </c>
      <c r="S157" s="28" t="s">
        <v>33</v>
      </c>
      <c r="T157" s="144"/>
    </row>
    <row r="158" spans="1:20" ht="18.75" customHeight="1" x14ac:dyDescent="0.15">
      <c r="A158" s="120" t="s">
        <v>62</v>
      </c>
      <c r="B158" s="121"/>
      <c r="C158" s="121"/>
      <c r="D158" s="121"/>
      <c r="E158" s="121"/>
      <c r="F158" s="121"/>
      <c r="G158" s="121"/>
      <c r="H158" s="121"/>
      <c r="I158" s="121"/>
      <c r="J158" s="121"/>
      <c r="K158" s="121"/>
      <c r="L158" s="121"/>
      <c r="M158" s="121"/>
      <c r="N158" s="121"/>
      <c r="O158" s="121"/>
      <c r="P158" s="121"/>
      <c r="Q158" s="121"/>
      <c r="R158" s="121"/>
      <c r="S158" s="121"/>
      <c r="T158" s="122"/>
    </row>
    <row r="159" spans="1:20" ht="31" customHeight="1" x14ac:dyDescent="0.15">
      <c r="A159" s="31" t="str">
        <f t="shared" ref="A159:A164" si="55">IF(ISNA(INDEX($A$34:$T$117,MATCH($B159,$B$34:$B$117,0),1)),"",INDEX($A$34:$T$117,MATCH($B159,$B$34:$B$117,0),1))</f>
        <v>LMX1101</v>
      </c>
      <c r="B159" s="128" t="s">
        <v>206</v>
      </c>
      <c r="C159" s="129"/>
      <c r="D159" s="129"/>
      <c r="E159" s="129"/>
      <c r="F159" s="129"/>
      <c r="G159" s="129"/>
      <c r="H159" s="129"/>
      <c r="I159" s="130"/>
      <c r="J159" s="17">
        <f t="shared" ref="J159:J173" si="56">IF(ISNA(INDEX($A$34:$T$117,MATCH($B159,$B$34:$B$117,0),10)),"",INDEX($A$34:$T$117,MATCH($B159,$B$34:$B$117,0),10))</f>
        <v>7</v>
      </c>
      <c r="K159" s="17">
        <f t="shared" ref="K159:K173" si="57">IF(ISNA(INDEX($A$34:$T$117,MATCH($B159,$B$34:$B$117,0),11)),"",INDEX($A$34:$T$117,MATCH($B159,$B$34:$B$117,0),11))</f>
        <v>1</v>
      </c>
      <c r="L159" s="17">
        <f t="shared" ref="L159:L173" si="58">IF(ISNA(INDEX($A$34:$T$117,MATCH($B159,$B$34:$B$117,0),12)),"",INDEX($A$34:$T$117,MATCH($B159,$B$34:$B$117,0),12))</f>
        <v>2</v>
      </c>
      <c r="M159" s="17">
        <f t="shared" ref="M159:M173" si="59">IF(ISNA(INDEX($A$34:$T$117,MATCH($B159,$B$34:$B$117,0),13)),"",INDEX($A$34:$T$117,MATCH($B159,$B$34:$B$117,0),13))</f>
        <v>0</v>
      </c>
      <c r="N159" s="17">
        <f t="shared" ref="N159:N173" si="60">IF(ISNA(INDEX($A$34:$T$117,MATCH($B159,$B$34:$B$117,0),14)),"",INDEX($A$34:$T$117,MATCH($B159,$B$34:$B$117,0),14))</f>
        <v>3</v>
      </c>
      <c r="O159" s="17">
        <f t="shared" ref="O159:O173" si="61">IF(ISNA(INDEX($A$34:$T$117,MATCH($B159,$B$34:$B$117,0),15)),"",INDEX($A$34:$T$117,MATCH($B159,$B$34:$B$117,0),15))</f>
        <v>10</v>
      </c>
      <c r="P159" s="17">
        <f t="shared" ref="P159:P173" si="62">IF(ISNA(INDEX($A$34:$T$117,MATCH($B159,$B$34:$B$117,0),16)),"",INDEX($A$34:$T$117,MATCH($B159,$B$34:$B$117,0),16))</f>
        <v>13</v>
      </c>
      <c r="Q159" s="27">
        <f t="shared" ref="Q159:Q174" si="63">IF(ISNA(INDEX($A$34:$T$117,MATCH($B159,$B$34:$B$117,0),17)),"",INDEX($A$34:$T$117,MATCH($B159,$B$34:$B$117,0),17))</f>
        <v>0</v>
      </c>
      <c r="R159" s="27" t="str">
        <f t="shared" ref="R159:R173" si="64">IF(ISNA(INDEX($A$34:$T$117,MATCH($B159,$B$34:$B$117,0),18)),"",INDEX($A$34:$T$117,MATCH($B159,$B$34:$B$117,0),18))</f>
        <v>C</v>
      </c>
      <c r="S159" s="27">
        <f t="shared" ref="S159:S174" si="65">IF(ISNA(INDEX($A$34:$T$117,MATCH($B159,$B$34:$B$117,0),19)),"",INDEX($A$34:$T$117,MATCH($B159,$B$34:$B$117,0),19))</f>
        <v>0</v>
      </c>
      <c r="T159" s="16" t="s">
        <v>39</v>
      </c>
    </row>
    <row r="160" spans="1:20" ht="31" customHeight="1" x14ac:dyDescent="0.15">
      <c r="A160" s="31" t="str">
        <f t="shared" si="55"/>
        <v>LMX1201</v>
      </c>
      <c r="B160" s="128" t="s">
        <v>207</v>
      </c>
      <c r="C160" s="129"/>
      <c r="D160" s="129"/>
      <c r="E160" s="129"/>
      <c r="F160" s="129"/>
      <c r="G160" s="129"/>
      <c r="H160" s="129"/>
      <c r="I160" s="130"/>
      <c r="J160" s="17">
        <f t="shared" si="56"/>
        <v>7</v>
      </c>
      <c r="K160" s="17">
        <f t="shared" si="57"/>
        <v>1</v>
      </c>
      <c r="L160" s="17">
        <f t="shared" si="58"/>
        <v>2</v>
      </c>
      <c r="M160" s="17">
        <f t="shared" si="59"/>
        <v>0</v>
      </c>
      <c r="N160" s="17">
        <f t="shared" si="60"/>
        <v>3</v>
      </c>
      <c r="O160" s="17">
        <f t="shared" si="61"/>
        <v>10</v>
      </c>
      <c r="P160" s="17">
        <f t="shared" si="62"/>
        <v>13</v>
      </c>
      <c r="Q160" s="27">
        <f t="shared" si="63"/>
        <v>0</v>
      </c>
      <c r="R160" s="27">
        <f t="shared" si="64"/>
        <v>0</v>
      </c>
      <c r="S160" s="27" t="str">
        <f t="shared" si="65"/>
        <v>VP</v>
      </c>
      <c r="T160" s="16" t="s">
        <v>39</v>
      </c>
    </row>
    <row r="161" spans="1:20" ht="29" customHeight="1" x14ac:dyDescent="0.15">
      <c r="A161" s="31" t="str">
        <f t="shared" si="55"/>
        <v>LMX2101</v>
      </c>
      <c r="B161" s="128" t="s">
        <v>208</v>
      </c>
      <c r="C161" s="129"/>
      <c r="D161" s="129"/>
      <c r="E161" s="129"/>
      <c r="F161" s="129"/>
      <c r="G161" s="129"/>
      <c r="H161" s="129"/>
      <c r="I161" s="130"/>
      <c r="J161" s="17">
        <f t="shared" si="56"/>
        <v>7</v>
      </c>
      <c r="K161" s="17">
        <f t="shared" si="57"/>
        <v>1</v>
      </c>
      <c r="L161" s="17">
        <f t="shared" si="58"/>
        <v>2</v>
      </c>
      <c r="M161" s="17">
        <f t="shared" si="59"/>
        <v>0</v>
      </c>
      <c r="N161" s="17">
        <f t="shared" si="60"/>
        <v>3</v>
      </c>
      <c r="O161" s="17">
        <f t="shared" si="61"/>
        <v>10</v>
      </c>
      <c r="P161" s="17">
        <f t="shared" si="62"/>
        <v>13</v>
      </c>
      <c r="Q161" s="27">
        <f t="shared" si="63"/>
        <v>0</v>
      </c>
      <c r="R161" s="27" t="str">
        <f t="shared" si="64"/>
        <v>C</v>
      </c>
      <c r="S161" s="27">
        <f t="shared" si="65"/>
        <v>0</v>
      </c>
      <c r="T161" s="16" t="s">
        <v>39</v>
      </c>
    </row>
    <row r="162" spans="1:20" ht="38.25" customHeight="1" x14ac:dyDescent="0.15">
      <c r="A162" s="31" t="str">
        <f t="shared" si="55"/>
        <v>LMU1104</v>
      </c>
      <c r="B162" s="128" t="s">
        <v>143</v>
      </c>
      <c r="C162" s="129"/>
      <c r="D162" s="129"/>
      <c r="E162" s="129"/>
      <c r="F162" s="129"/>
      <c r="G162" s="129"/>
      <c r="H162" s="129"/>
      <c r="I162" s="130"/>
      <c r="J162" s="17">
        <f t="shared" si="56"/>
        <v>7</v>
      </c>
      <c r="K162" s="17">
        <f t="shared" si="57"/>
        <v>1</v>
      </c>
      <c r="L162" s="17">
        <f t="shared" si="58"/>
        <v>2</v>
      </c>
      <c r="M162" s="17">
        <f t="shared" si="59"/>
        <v>0</v>
      </c>
      <c r="N162" s="17">
        <f t="shared" si="60"/>
        <v>3</v>
      </c>
      <c r="O162" s="17">
        <f t="shared" si="61"/>
        <v>10</v>
      </c>
      <c r="P162" s="17">
        <f t="shared" si="62"/>
        <v>13</v>
      </c>
      <c r="Q162" s="27">
        <f t="shared" si="63"/>
        <v>0</v>
      </c>
      <c r="R162" s="27" t="str">
        <f t="shared" si="64"/>
        <v>C</v>
      </c>
      <c r="S162" s="27">
        <f t="shared" si="65"/>
        <v>0</v>
      </c>
      <c r="T162" s="16" t="s">
        <v>39</v>
      </c>
    </row>
    <row r="163" spans="1:20" x14ac:dyDescent="0.15">
      <c r="A163" s="31" t="str">
        <f t="shared" si="55"/>
        <v>LMU1112</v>
      </c>
      <c r="B163" s="117" t="s">
        <v>145</v>
      </c>
      <c r="C163" s="118"/>
      <c r="D163" s="118"/>
      <c r="E163" s="118"/>
      <c r="F163" s="118"/>
      <c r="G163" s="118"/>
      <c r="H163" s="118"/>
      <c r="I163" s="119"/>
      <c r="J163" s="17">
        <f t="shared" si="56"/>
        <v>7</v>
      </c>
      <c r="K163" s="17">
        <f t="shared" si="57"/>
        <v>1</v>
      </c>
      <c r="L163" s="17">
        <f t="shared" si="58"/>
        <v>2</v>
      </c>
      <c r="M163" s="17">
        <f t="shared" si="59"/>
        <v>0</v>
      </c>
      <c r="N163" s="17">
        <f t="shared" si="60"/>
        <v>3</v>
      </c>
      <c r="O163" s="17">
        <f t="shared" si="61"/>
        <v>10</v>
      </c>
      <c r="P163" s="17">
        <f t="shared" si="62"/>
        <v>13</v>
      </c>
      <c r="Q163" s="27">
        <f t="shared" si="63"/>
        <v>0</v>
      </c>
      <c r="R163" s="27" t="str">
        <f t="shared" si="64"/>
        <v>C</v>
      </c>
      <c r="S163" s="27">
        <f t="shared" si="65"/>
        <v>0</v>
      </c>
      <c r="T163" s="16" t="s">
        <v>39</v>
      </c>
    </row>
    <row r="164" spans="1:20" x14ac:dyDescent="0.15">
      <c r="A164" s="31" t="str">
        <f t="shared" si="55"/>
        <v>LMU1107</v>
      </c>
      <c r="B164" s="117" t="s">
        <v>146</v>
      </c>
      <c r="C164" s="118"/>
      <c r="D164" s="118"/>
      <c r="E164" s="118"/>
      <c r="F164" s="118"/>
      <c r="G164" s="118"/>
      <c r="H164" s="118"/>
      <c r="I164" s="119"/>
      <c r="J164" s="17">
        <f t="shared" si="56"/>
        <v>7</v>
      </c>
      <c r="K164" s="17">
        <f t="shared" si="57"/>
        <v>1</v>
      </c>
      <c r="L164" s="17">
        <f t="shared" si="58"/>
        <v>2</v>
      </c>
      <c r="M164" s="17">
        <f t="shared" si="59"/>
        <v>0</v>
      </c>
      <c r="N164" s="17">
        <f t="shared" si="60"/>
        <v>3</v>
      </c>
      <c r="O164" s="17">
        <f t="shared" si="61"/>
        <v>10</v>
      </c>
      <c r="P164" s="17">
        <f t="shared" si="62"/>
        <v>13</v>
      </c>
      <c r="Q164" s="27">
        <f t="shared" si="63"/>
        <v>0</v>
      </c>
      <c r="R164" s="27" t="str">
        <f t="shared" si="64"/>
        <v>C</v>
      </c>
      <c r="S164" s="27">
        <f t="shared" si="65"/>
        <v>0</v>
      </c>
      <c r="T164" s="16" t="s">
        <v>39</v>
      </c>
    </row>
    <row r="165" spans="1:20" ht="28" customHeight="1" x14ac:dyDescent="0.15">
      <c r="A165" s="31"/>
      <c r="B165" s="128" t="s">
        <v>148</v>
      </c>
      <c r="C165" s="129"/>
      <c r="D165" s="129"/>
      <c r="E165" s="129"/>
      <c r="F165" s="129"/>
      <c r="G165" s="129"/>
      <c r="H165" s="129"/>
      <c r="I165" s="130"/>
      <c r="J165" s="17">
        <f t="shared" si="56"/>
        <v>7</v>
      </c>
      <c r="K165" s="17">
        <f t="shared" si="57"/>
        <v>1</v>
      </c>
      <c r="L165" s="17">
        <f t="shared" si="58"/>
        <v>2</v>
      </c>
      <c r="M165" s="17">
        <f t="shared" si="59"/>
        <v>0</v>
      </c>
      <c r="N165" s="17">
        <f t="shared" si="60"/>
        <v>3</v>
      </c>
      <c r="O165" s="17">
        <f t="shared" si="61"/>
        <v>10</v>
      </c>
      <c r="P165" s="17">
        <f t="shared" si="62"/>
        <v>13</v>
      </c>
      <c r="Q165" s="27">
        <f t="shared" si="63"/>
        <v>0</v>
      </c>
      <c r="R165" s="27" t="str">
        <f t="shared" si="64"/>
        <v>C</v>
      </c>
      <c r="S165" s="27">
        <f t="shared" si="65"/>
        <v>0</v>
      </c>
      <c r="T165" s="16" t="s">
        <v>39</v>
      </c>
    </row>
    <row r="166" spans="1:20" ht="45.75" customHeight="1" x14ac:dyDescent="0.15">
      <c r="A166" s="31" t="str">
        <f>IF(ISNA(INDEX($A$34:$T$117,MATCH($B166,$B$34:$B$117,0),1)),"",INDEX($A$34:$T$117,MATCH($B166,$B$34:$B$117,0),1))</f>
        <v>LMU1204</v>
      </c>
      <c r="B166" s="128" t="s">
        <v>151</v>
      </c>
      <c r="C166" s="129"/>
      <c r="D166" s="129"/>
      <c r="E166" s="129"/>
      <c r="F166" s="129"/>
      <c r="G166" s="129"/>
      <c r="H166" s="129"/>
      <c r="I166" s="130"/>
      <c r="J166" s="17">
        <f t="shared" si="56"/>
        <v>7</v>
      </c>
      <c r="K166" s="17">
        <f t="shared" si="57"/>
        <v>1</v>
      </c>
      <c r="L166" s="17">
        <f t="shared" si="58"/>
        <v>2</v>
      </c>
      <c r="M166" s="17">
        <f t="shared" si="59"/>
        <v>0</v>
      </c>
      <c r="N166" s="17">
        <f t="shared" si="60"/>
        <v>3</v>
      </c>
      <c r="O166" s="17">
        <f t="shared" si="61"/>
        <v>10</v>
      </c>
      <c r="P166" s="17">
        <f t="shared" si="62"/>
        <v>13</v>
      </c>
      <c r="Q166" s="27">
        <f t="shared" si="63"/>
        <v>0</v>
      </c>
      <c r="R166" s="27" t="str">
        <f t="shared" si="64"/>
        <v>C</v>
      </c>
      <c r="S166" s="27">
        <f t="shared" si="65"/>
        <v>0</v>
      </c>
      <c r="T166" s="16" t="s">
        <v>39</v>
      </c>
    </row>
    <row r="167" spans="1:20" x14ac:dyDescent="0.15">
      <c r="A167" s="31" t="str">
        <f>IF(ISNA(INDEX($A$34:$T$117,MATCH($B167,$B$34:$B$117,0),1)),"",INDEX($A$34:$T$117,MATCH($B167,$B$34:$B$117,0),1))</f>
        <v>LMU1212</v>
      </c>
      <c r="B167" s="117" t="s">
        <v>153</v>
      </c>
      <c r="C167" s="118"/>
      <c r="D167" s="118"/>
      <c r="E167" s="118"/>
      <c r="F167" s="118"/>
      <c r="G167" s="118"/>
      <c r="H167" s="118"/>
      <c r="I167" s="119"/>
      <c r="J167" s="17">
        <f t="shared" si="56"/>
        <v>7</v>
      </c>
      <c r="K167" s="17">
        <f t="shared" si="57"/>
        <v>1</v>
      </c>
      <c r="L167" s="17">
        <f t="shared" si="58"/>
        <v>2</v>
      </c>
      <c r="M167" s="17">
        <f t="shared" si="59"/>
        <v>0</v>
      </c>
      <c r="N167" s="17">
        <f t="shared" si="60"/>
        <v>3</v>
      </c>
      <c r="O167" s="17">
        <f t="shared" si="61"/>
        <v>10</v>
      </c>
      <c r="P167" s="17">
        <f t="shared" si="62"/>
        <v>13</v>
      </c>
      <c r="Q167" s="27">
        <f t="shared" si="63"/>
        <v>0</v>
      </c>
      <c r="R167" s="27" t="str">
        <f t="shared" si="64"/>
        <v>C</v>
      </c>
      <c r="S167" s="27">
        <f t="shared" si="65"/>
        <v>0</v>
      </c>
      <c r="T167" s="16" t="s">
        <v>39</v>
      </c>
    </row>
    <row r="168" spans="1:20" ht="32" customHeight="1" x14ac:dyDescent="0.15">
      <c r="A168" s="31" t="str">
        <f>IF(ISNA(INDEX($A$34:$T$117,MATCH($B168,$B$34:$B$117,0),1)),"",INDEX($A$34:$T$117,MATCH($B168,$B$34:$B$117,0),1))</f>
        <v>LMU1207</v>
      </c>
      <c r="B168" s="128" t="s">
        <v>154</v>
      </c>
      <c r="C168" s="129"/>
      <c r="D168" s="129"/>
      <c r="E168" s="129"/>
      <c r="F168" s="129"/>
      <c r="G168" s="129"/>
      <c r="H168" s="129"/>
      <c r="I168" s="130"/>
      <c r="J168" s="17">
        <f t="shared" si="56"/>
        <v>7</v>
      </c>
      <c r="K168" s="17">
        <f t="shared" si="57"/>
        <v>1</v>
      </c>
      <c r="L168" s="17">
        <f t="shared" si="58"/>
        <v>2</v>
      </c>
      <c r="M168" s="17">
        <f t="shared" si="59"/>
        <v>0</v>
      </c>
      <c r="N168" s="17">
        <f t="shared" si="60"/>
        <v>3</v>
      </c>
      <c r="O168" s="17">
        <f t="shared" si="61"/>
        <v>10</v>
      </c>
      <c r="P168" s="17">
        <f t="shared" si="62"/>
        <v>13</v>
      </c>
      <c r="Q168" s="27">
        <f t="shared" si="63"/>
        <v>0</v>
      </c>
      <c r="R168" s="27" t="str">
        <f t="shared" si="64"/>
        <v>C</v>
      </c>
      <c r="S168" s="27">
        <f t="shared" si="65"/>
        <v>0</v>
      </c>
      <c r="T168" s="16" t="s">
        <v>39</v>
      </c>
    </row>
    <row r="169" spans="1:20" ht="29" customHeight="1" x14ac:dyDescent="0.15">
      <c r="A169" s="31"/>
      <c r="B169" s="128" t="s">
        <v>156</v>
      </c>
      <c r="C169" s="129"/>
      <c r="D169" s="129"/>
      <c r="E169" s="129"/>
      <c r="F169" s="129"/>
      <c r="G169" s="129"/>
      <c r="H169" s="129"/>
      <c r="I169" s="130"/>
      <c r="J169" s="17">
        <f t="shared" si="56"/>
        <v>7</v>
      </c>
      <c r="K169" s="17">
        <f t="shared" si="57"/>
        <v>1</v>
      </c>
      <c r="L169" s="17">
        <f t="shared" si="58"/>
        <v>2</v>
      </c>
      <c r="M169" s="17">
        <f t="shared" si="59"/>
        <v>0</v>
      </c>
      <c r="N169" s="17">
        <f t="shared" si="60"/>
        <v>3</v>
      </c>
      <c r="O169" s="17">
        <f t="shared" si="61"/>
        <v>10</v>
      </c>
      <c r="P169" s="17">
        <f t="shared" si="62"/>
        <v>13</v>
      </c>
      <c r="Q169" s="27">
        <f t="shared" si="63"/>
        <v>0</v>
      </c>
      <c r="R169" s="27" t="str">
        <f t="shared" si="64"/>
        <v>C</v>
      </c>
      <c r="S169" s="27">
        <f t="shared" si="65"/>
        <v>0</v>
      </c>
      <c r="T169" s="16" t="s">
        <v>39</v>
      </c>
    </row>
    <row r="170" spans="1:20" ht="42" customHeight="1" x14ac:dyDescent="0.15">
      <c r="A170" s="31" t="str">
        <f>IF(ISNA(INDEX($A$34:$T$117,MATCH($B170,$B$34:$B$117,0),1)),"",INDEX($A$34:$T$117,MATCH($B170,$B$34:$B$117,0),1))</f>
        <v>LMU2104</v>
      </c>
      <c r="B170" s="128" t="s">
        <v>157</v>
      </c>
      <c r="C170" s="129"/>
      <c r="D170" s="129"/>
      <c r="E170" s="129"/>
      <c r="F170" s="129"/>
      <c r="G170" s="129"/>
      <c r="H170" s="129"/>
      <c r="I170" s="130"/>
      <c r="J170" s="17">
        <f t="shared" si="56"/>
        <v>7</v>
      </c>
      <c r="K170" s="17">
        <f t="shared" si="57"/>
        <v>1</v>
      </c>
      <c r="L170" s="17">
        <f t="shared" si="58"/>
        <v>2</v>
      </c>
      <c r="M170" s="17">
        <f t="shared" si="59"/>
        <v>0</v>
      </c>
      <c r="N170" s="17">
        <f t="shared" si="60"/>
        <v>3</v>
      </c>
      <c r="O170" s="17">
        <f t="shared" si="61"/>
        <v>10</v>
      </c>
      <c r="P170" s="17">
        <f t="shared" si="62"/>
        <v>13</v>
      </c>
      <c r="Q170" s="27">
        <f t="shared" si="63"/>
        <v>0</v>
      </c>
      <c r="R170" s="27" t="str">
        <f t="shared" si="64"/>
        <v>C</v>
      </c>
      <c r="S170" s="27">
        <f t="shared" si="65"/>
        <v>0</v>
      </c>
      <c r="T170" s="16" t="s">
        <v>39</v>
      </c>
    </row>
    <row r="171" spans="1:20" x14ac:dyDescent="0.15">
      <c r="A171" s="31" t="str">
        <f>IF(ISNA(INDEX($A$34:$T$117,MATCH($B171,$B$34:$B$117,0),1)),"",INDEX($A$34:$T$117,MATCH($B171,$B$34:$B$117,0),1))</f>
        <v>LMU2112</v>
      </c>
      <c r="B171" s="117" t="s">
        <v>160</v>
      </c>
      <c r="C171" s="118"/>
      <c r="D171" s="118"/>
      <c r="E171" s="118"/>
      <c r="F171" s="118"/>
      <c r="G171" s="118"/>
      <c r="H171" s="118"/>
      <c r="I171" s="119"/>
      <c r="J171" s="17">
        <f t="shared" si="56"/>
        <v>7</v>
      </c>
      <c r="K171" s="17">
        <f t="shared" si="57"/>
        <v>1</v>
      </c>
      <c r="L171" s="17">
        <f t="shared" si="58"/>
        <v>2</v>
      </c>
      <c r="M171" s="17">
        <f t="shared" si="59"/>
        <v>0</v>
      </c>
      <c r="N171" s="17">
        <f t="shared" si="60"/>
        <v>3</v>
      </c>
      <c r="O171" s="17">
        <f t="shared" si="61"/>
        <v>10</v>
      </c>
      <c r="P171" s="17">
        <f t="shared" si="62"/>
        <v>13</v>
      </c>
      <c r="Q171" s="27">
        <f t="shared" si="63"/>
        <v>0</v>
      </c>
      <c r="R171" s="27" t="str">
        <f t="shared" si="64"/>
        <v>C</v>
      </c>
      <c r="S171" s="27">
        <f t="shared" si="65"/>
        <v>0</v>
      </c>
      <c r="T171" s="16" t="s">
        <v>39</v>
      </c>
    </row>
    <row r="172" spans="1:20" ht="29" customHeight="1" x14ac:dyDescent="0.15">
      <c r="A172" s="31" t="str">
        <f>IF(ISNA(INDEX($A$34:$T$117,MATCH($B172,$B$34:$B$117,0),1)),"",INDEX($A$34:$T$117,MATCH($B172,$B$34:$B$117,0),1))</f>
        <v>LMU2107</v>
      </c>
      <c r="B172" s="128" t="s">
        <v>161</v>
      </c>
      <c r="C172" s="129"/>
      <c r="D172" s="129"/>
      <c r="E172" s="129"/>
      <c r="F172" s="129"/>
      <c r="G172" s="129"/>
      <c r="H172" s="129"/>
      <c r="I172" s="130"/>
      <c r="J172" s="17">
        <f t="shared" si="56"/>
        <v>7</v>
      </c>
      <c r="K172" s="17">
        <f t="shared" si="57"/>
        <v>1</v>
      </c>
      <c r="L172" s="17">
        <f t="shared" si="58"/>
        <v>2</v>
      </c>
      <c r="M172" s="17">
        <f t="shared" si="59"/>
        <v>0</v>
      </c>
      <c r="N172" s="17">
        <f t="shared" si="60"/>
        <v>3</v>
      </c>
      <c r="O172" s="17">
        <f t="shared" si="61"/>
        <v>10</v>
      </c>
      <c r="P172" s="17">
        <f t="shared" si="62"/>
        <v>13</v>
      </c>
      <c r="Q172" s="27">
        <f t="shared" si="63"/>
        <v>0</v>
      </c>
      <c r="R172" s="27" t="str">
        <f t="shared" si="64"/>
        <v>C</v>
      </c>
      <c r="S172" s="27">
        <f t="shared" si="65"/>
        <v>0</v>
      </c>
      <c r="T172" s="16" t="s">
        <v>39</v>
      </c>
    </row>
    <row r="173" spans="1:20" ht="32" customHeight="1" x14ac:dyDescent="0.15">
      <c r="A173" s="31"/>
      <c r="B173" s="128" t="s">
        <v>163</v>
      </c>
      <c r="C173" s="129"/>
      <c r="D173" s="129"/>
      <c r="E173" s="129"/>
      <c r="F173" s="129"/>
      <c r="G173" s="129"/>
      <c r="H173" s="129"/>
      <c r="I173" s="130"/>
      <c r="J173" s="17">
        <f t="shared" si="56"/>
        <v>7</v>
      </c>
      <c r="K173" s="17">
        <f t="shared" si="57"/>
        <v>1</v>
      </c>
      <c r="L173" s="17">
        <f t="shared" si="58"/>
        <v>2</v>
      </c>
      <c r="M173" s="17">
        <f t="shared" si="59"/>
        <v>0</v>
      </c>
      <c r="N173" s="17">
        <f t="shared" si="60"/>
        <v>3</v>
      </c>
      <c r="O173" s="17">
        <f t="shared" si="61"/>
        <v>10</v>
      </c>
      <c r="P173" s="17">
        <f t="shared" si="62"/>
        <v>13</v>
      </c>
      <c r="Q173" s="27">
        <f t="shared" si="63"/>
        <v>0</v>
      </c>
      <c r="R173" s="27" t="str">
        <f t="shared" si="64"/>
        <v>C</v>
      </c>
      <c r="S173" s="27">
        <f t="shared" si="65"/>
        <v>0</v>
      </c>
      <c r="T173" s="16" t="s">
        <v>39</v>
      </c>
    </row>
    <row r="174" spans="1:20" x14ac:dyDescent="0.15">
      <c r="A174" s="31" t="s">
        <v>118</v>
      </c>
      <c r="B174" s="117" t="s">
        <v>114</v>
      </c>
      <c r="C174" s="118"/>
      <c r="D174" s="118"/>
      <c r="E174" s="118"/>
      <c r="F174" s="118"/>
      <c r="G174" s="118"/>
      <c r="H174" s="118"/>
      <c r="I174" s="119"/>
      <c r="J174" s="17">
        <v>3</v>
      </c>
      <c r="K174" s="17">
        <v>2</v>
      </c>
      <c r="L174" s="17">
        <v>0</v>
      </c>
      <c r="M174" s="17">
        <v>0</v>
      </c>
      <c r="N174" s="17">
        <v>2</v>
      </c>
      <c r="O174" s="17">
        <v>3</v>
      </c>
      <c r="P174" s="17">
        <v>5</v>
      </c>
      <c r="Q174" s="27" t="str">
        <f t="shared" si="63"/>
        <v/>
      </c>
      <c r="R174" s="27" t="s">
        <v>33</v>
      </c>
      <c r="S174" s="27" t="str">
        <f t="shared" si="65"/>
        <v/>
      </c>
      <c r="T174" s="16" t="s">
        <v>39</v>
      </c>
    </row>
    <row r="175" spans="1:20" s="70" customFormat="1" ht="27" customHeight="1" x14ac:dyDescent="0.15">
      <c r="A175" s="76" t="s">
        <v>195</v>
      </c>
      <c r="B175" s="117" t="s">
        <v>196</v>
      </c>
      <c r="C175" s="126"/>
      <c r="D175" s="126"/>
      <c r="E175" s="126"/>
      <c r="F175" s="126"/>
      <c r="G175" s="126"/>
      <c r="H175" s="126"/>
      <c r="I175" s="127"/>
      <c r="J175" s="77">
        <v>3</v>
      </c>
      <c r="K175" s="77">
        <v>2</v>
      </c>
      <c r="L175" s="77">
        <v>0</v>
      </c>
      <c r="M175" s="77">
        <v>0</v>
      </c>
      <c r="N175" s="74">
        <f t="shared" ref="N175" si="66">K175+L175+M175</f>
        <v>2</v>
      </c>
      <c r="O175" s="74">
        <f t="shared" ref="O175" si="67">P175-N175</f>
        <v>3</v>
      </c>
      <c r="P175" s="74">
        <f>ROUND(PRODUCT(J175,25)/14,0)</f>
        <v>5</v>
      </c>
      <c r="Q175" s="78"/>
      <c r="R175" s="78"/>
      <c r="S175" s="78" t="s">
        <v>33</v>
      </c>
      <c r="T175" s="78" t="s">
        <v>39</v>
      </c>
    </row>
    <row r="176" spans="1:20" x14ac:dyDescent="0.15">
      <c r="A176" s="19" t="s">
        <v>25</v>
      </c>
      <c r="B176" s="227"/>
      <c r="C176" s="228"/>
      <c r="D176" s="228"/>
      <c r="E176" s="228"/>
      <c r="F176" s="228"/>
      <c r="G176" s="228"/>
      <c r="H176" s="228"/>
      <c r="I176" s="229"/>
      <c r="J176" s="21">
        <f>SUM(J159:J175)</f>
        <v>111</v>
      </c>
      <c r="K176" s="21">
        <f t="shared" ref="K176:P176" si="68">SUM(K159:K175)</f>
        <v>19</v>
      </c>
      <c r="L176" s="21">
        <f t="shared" si="68"/>
        <v>30</v>
      </c>
      <c r="M176" s="21">
        <f t="shared" si="68"/>
        <v>0</v>
      </c>
      <c r="N176" s="21">
        <f t="shared" si="68"/>
        <v>49</v>
      </c>
      <c r="O176" s="21">
        <f t="shared" si="68"/>
        <v>156</v>
      </c>
      <c r="P176" s="21">
        <f t="shared" si="68"/>
        <v>205</v>
      </c>
      <c r="Q176" s="19">
        <f>COUNTIF(Q159:Q174,"E")</f>
        <v>0</v>
      </c>
      <c r="R176" s="19">
        <f>COUNTIF(R159:R174,"C")</f>
        <v>14</v>
      </c>
      <c r="S176" s="19">
        <f>COUNTIF(S159:S175,"VP")</f>
        <v>2</v>
      </c>
      <c r="T176" s="16"/>
    </row>
    <row r="177" spans="1:24" ht="18" customHeight="1" x14ac:dyDescent="0.15">
      <c r="A177" s="120" t="s">
        <v>64</v>
      </c>
      <c r="B177" s="121"/>
      <c r="C177" s="121"/>
      <c r="D177" s="121"/>
      <c r="E177" s="121"/>
      <c r="F177" s="121"/>
      <c r="G177" s="121"/>
      <c r="H177" s="121"/>
      <c r="I177" s="121"/>
      <c r="J177" s="121"/>
      <c r="K177" s="121"/>
      <c r="L177" s="121"/>
      <c r="M177" s="121"/>
      <c r="N177" s="121"/>
      <c r="O177" s="121"/>
      <c r="P177" s="121"/>
      <c r="Q177" s="121"/>
      <c r="R177" s="121"/>
      <c r="S177" s="121"/>
      <c r="T177" s="122"/>
    </row>
    <row r="178" spans="1:24" x14ac:dyDescent="0.15">
      <c r="A178" s="31" t="str">
        <f>IF(ISNA(INDEX($A$34:$T$117,MATCH($B178,$B$34:$B$117,0),1)),"",INDEX($A$34:$T$117,MATCH($B178,$B$34:$B$117,0),1))</f>
        <v/>
      </c>
      <c r="B178" s="117"/>
      <c r="C178" s="118"/>
      <c r="D178" s="118"/>
      <c r="E178" s="118"/>
      <c r="F178" s="118"/>
      <c r="G178" s="118"/>
      <c r="H178" s="118"/>
      <c r="I178" s="119"/>
      <c r="J178" s="17" t="str">
        <f>IF(ISNA(INDEX($A$34:$T$117,MATCH($B178,$B$34:$B$117,0),10)),"",INDEX($A$34:$T$117,MATCH($B178,$B$34:$B$117,0),10))</f>
        <v/>
      </c>
      <c r="K178" s="17" t="str">
        <f>IF(ISNA(INDEX($A$34:$T$117,MATCH($B178,$B$34:$B$117,0),11)),"",INDEX($A$34:$T$117,MATCH($B178,$B$34:$B$117,0),11))</f>
        <v/>
      </c>
      <c r="L178" s="17" t="str">
        <f>IF(ISNA(INDEX($A$34:$T$117,MATCH($B178,$B$34:$B$117,0),12)),"",INDEX($A$34:$T$117,MATCH($B178,$B$34:$B$117,0),12))</f>
        <v/>
      </c>
      <c r="M178" s="17" t="str">
        <f>IF(ISNA(INDEX($A$34:$T$117,MATCH($B178,$B$34:$B$117,0),13)),"",INDEX($A$34:$T$117,MATCH($B178,$B$34:$B$117,0),13))</f>
        <v/>
      </c>
      <c r="N178" s="17" t="str">
        <f>IF(ISNA(INDEX($A$34:$T$117,MATCH($B178,$B$34:$B$117,0),14)),"",INDEX($A$34:$T$117,MATCH($B178,$B$34:$B$117,0),14))</f>
        <v/>
      </c>
      <c r="O178" s="17" t="str">
        <f>IF(ISNA(INDEX($A$34:$T$117,MATCH($B178,$B$34:$B$117,0),15)),"",INDEX($A$34:$T$117,MATCH($B178,$B$34:$B$117,0),15))</f>
        <v/>
      </c>
      <c r="P178" s="17" t="str">
        <f>IF(ISNA(INDEX($A$34:$T$117,MATCH($B178,$B$34:$B$117,0),16)),"",INDEX($A$34:$T$117,MATCH($B178,$B$34:$B$117,0),16))</f>
        <v/>
      </c>
      <c r="Q178" s="27" t="str">
        <f>IF(ISNA(INDEX($A$34:$T$117,MATCH($B178,$B$34:$B$117,0),17)),"",INDEX($A$34:$T$117,MATCH($B178,$B$34:$B$117,0),17))</f>
        <v/>
      </c>
      <c r="R178" s="27" t="str">
        <f>IF(ISNA(INDEX($A$34:$T$117,MATCH($B178,$B$34:$B$117,0),18)),"",INDEX($A$34:$T$117,MATCH($B178,$B$34:$B$117,0),18))</f>
        <v/>
      </c>
      <c r="S178" s="27" t="str">
        <f>IF(ISNA(INDEX($A$34:$T$117,MATCH($B178,$B$34:$B$117,0),19)),"",INDEX($A$34:$T$117,MATCH($B178,$B$34:$B$117,0),19))</f>
        <v/>
      </c>
      <c r="T178" s="16" t="s">
        <v>39</v>
      </c>
    </row>
    <row r="179" spans="1:24" x14ac:dyDescent="0.15">
      <c r="A179" s="19" t="s">
        <v>25</v>
      </c>
      <c r="B179" s="120"/>
      <c r="C179" s="121"/>
      <c r="D179" s="121"/>
      <c r="E179" s="121"/>
      <c r="F179" s="121"/>
      <c r="G179" s="121"/>
      <c r="H179" s="121"/>
      <c r="I179" s="122"/>
      <c r="J179" s="21">
        <f t="shared" ref="J179:P179" si="69">SUM(J178:J178)</f>
        <v>0</v>
      </c>
      <c r="K179" s="21">
        <f t="shared" si="69"/>
        <v>0</v>
      </c>
      <c r="L179" s="21">
        <f t="shared" si="69"/>
        <v>0</v>
      </c>
      <c r="M179" s="21">
        <f t="shared" si="69"/>
        <v>0</v>
      </c>
      <c r="N179" s="21">
        <f t="shared" si="69"/>
        <v>0</v>
      </c>
      <c r="O179" s="21">
        <f t="shared" si="69"/>
        <v>0</v>
      </c>
      <c r="P179" s="21">
        <f t="shared" si="69"/>
        <v>0</v>
      </c>
      <c r="Q179" s="19">
        <f>COUNTIF(Q178:Q178,"E")</f>
        <v>0</v>
      </c>
      <c r="R179" s="19">
        <f>COUNTIF(R178:R178,"C")</f>
        <v>0</v>
      </c>
      <c r="S179" s="19">
        <f>COUNTIF(S178:S178,"VP")</f>
        <v>0</v>
      </c>
      <c r="T179" s="20"/>
    </row>
    <row r="180" spans="1:24" ht="25.5" customHeight="1" x14ac:dyDescent="0.15">
      <c r="A180" s="85" t="s">
        <v>72</v>
      </c>
      <c r="B180" s="86"/>
      <c r="C180" s="86"/>
      <c r="D180" s="86"/>
      <c r="E180" s="86"/>
      <c r="F180" s="86"/>
      <c r="G180" s="86"/>
      <c r="H180" s="86"/>
      <c r="I180" s="87"/>
      <c r="J180" s="21">
        <f t="shared" ref="J180:S180" si="70">SUM(J176,J179)</f>
        <v>111</v>
      </c>
      <c r="K180" s="21">
        <f t="shared" si="70"/>
        <v>19</v>
      </c>
      <c r="L180" s="21">
        <f t="shared" si="70"/>
        <v>30</v>
      </c>
      <c r="M180" s="21">
        <f t="shared" si="70"/>
        <v>0</v>
      </c>
      <c r="N180" s="21">
        <f t="shared" si="70"/>
        <v>49</v>
      </c>
      <c r="O180" s="21">
        <f t="shared" si="70"/>
        <v>156</v>
      </c>
      <c r="P180" s="21">
        <f t="shared" si="70"/>
        <v>205</v>
      </c>
      <c r="Q180" s="21">
        <f t="shared" si="70"/>
        <v>0</v>
      </c>
      <c r="R180" s="21">
        <f t="shared" si="70"/>
        <v>14</v>
      </c>
      <c r="S180" s="21">
        <f t="shared" si="70"/>
        <v>2</v>
      </c>
      <c r="T180" s="26"/>
    </row>
    <row r="181" spans="1:24" ht="13.5" customHeight="1" x14ac:dyDescent="0.15">
      <c r="A181" s="138" t="s">
        <v>48</v>
      </c>
      <c r="B181" s="139"/>
      <c r="C181" s="139"/>
      <c r="D181" s="139"/>
      <c r="E181" s="139"/>
      <c r="F181" s="139"/>
      <c r="G181" s="139"/>
      <c r="H181" s="139"/>
      <c r="I181" s="139"/>
      <c r="J181" s="140"/>
      <c r="K181" s="21">
        <f t="shared" ref="K181:P181" si="71">K176*14+K179*12</f>
        <v>266</v>
      </c>
      <c r="L181" s="21">
        <f t="shared" si="71"/>
        <v>420</v>
      </c>
      <c r="M181" s="21">
        <f t="shared" si="71"/>
        <v>0</v>
      </c>
      <c r="N181" s="21">
        <f t="shared" si="71"/>
        <v>686</v>
      </c>
      <c r="O181" s="21">
        <f t="shared" si="71"/>
        <v>2184</v>
      </c>
      <c r="P181" s="21">
        <f t="shared" si="71"/>
        <v>2870</v>
      </c>
      <c r="Q181" s="221"/>
      <c r="R181" s="222"/>
      <c r="S181" s="222"/>
      <c r="T181" s="223"/>
    </row>
    <row r="182" spans="1:24" ht="16.5" customHeight="1" x14ac:dyDescent="0.15">
      <c r="A182" s="141"/>
      <c r="B182" s="142"/>
      <c r="C182" s="142"/>
      <c r="D182" s="142"/>
      <c r="E182" s="142"/>
      <c r="F182" s="142"/>
      <c r="G182" s="142"/>
      <c r="H182" s="142"/>
      <c r="I182" s="142"/>
      <c r="J182" s="143"/>
      <c r="K182" s="215">
        <f>SUM(K181:M181)</f>
        <v>686</v>
      </c>
      <c r="L182" s="216"/>
      <c r="M182" s="217"/>
      <c r="N182" s="218">
        <f>SUM(N181:O181)</f>
        <v>2870</v>
      </c>
      <c r="O182" s="219"/>
      <c r="P182" s="220"/>
      <c r="Q182" s="224"/>
      <c r="R182" s="225"/>
      <c r="S182" s="225"/>
      <c r="T182" s="226"/>
    </row>
    <row r="183" spans="1:24" ht="8.25" customHeight="1" x14ac:dyDescent="0.15"/>
    <row r="185" spans="1:24" x14ac:dyDescent="0.15">
      <c r="A185" s="214" t="s">
        <v>59</v>
      </c>
      <c r="B185" s="214"/>
    </row>
    <row r="186" spans="1:24" ht="12.75" customHeight="1" x14ac:dyDescent="0.15">
      <c r="A186" s="206" t="s">
        <v>27</v>
      </c>
      <c r="B186" s="208" t="s">
        <v>51</v>
      </c>
      <c r="C186" s="209"/>
      <c r="D186" s="209"/>
      <c r="E186" s="209"/>
      <c r="F186" s="209"/>
      <c r="G186" s="210"/>
      <c r="H186" s="208" t="s">
        <v>54</v>
      </c>
      <c r="I186" s="210"/>
      <c r="J186" s="182" t="s">
        <v>55</v>
      </c>
      <c r="K186" s="183"/>
      <c r="L186" s="183"/>
      <c r="M186" s="183"/>
      <c r="N186" s="183"/>
      <c r="O186" s="184"/>
      <c r="P186" s="208" t="s">
        <v>47</v>
      </c>
      <c r="Q186" s="210"/>
      <c r="R186" s="182" t="s">
        <v>56</v>
      </c>
      <c r="S186" s="183"/>
      <c r="T186" s="184"/>
      <c r="U186" s="52"/>
    </row>
    <row r="187" spans="1:24" x14ac:dyDescent="0.15">
      <c r="A187" s="207"/>
      <c r="B187" s="211"/>
      <c r="C187" s="212"/>
      <c r="D187" s="212"/>
      <c r="E187" s="212"/>
      <c r="F187" s="212"/>
      <c r="G187" s="213"/>
      <c r="H187" s="211"/>
      <c r="I187" s="213"/>
      <c r="J187" s="182" t="s">
        <v>34</v>
      </c>
      <c r="K187" s="184"/>
      <c r="L187" s="182" t="s">
        <v>7</v>
      </c>
      <c r="M187" s="184"/>
      <c r="N187" s="182" t="s">
        <v>31</v>
      </c>
      <c r="O187" s="184"/>
      <c r="P187" s="211"/>
      <c r="Q187" s="213"/>
      <c r="R187" s="37" t="s">
        <v>57</v>
      </c>
      <c r="S187" s="182" t="s">
        <v>58</v>
      </c>
      <c r="T187" s="184"/>
    </row>
    <row r="188" spans="1:24" x14ac:dyDescent="0.15">
      <c r="A188" s="37">
        <v>1</v>
      </c>
      <c r="B188" s="182" t="s">
        <v>52</v>
      </c>
      <c r="C188" s="183"/>
      <c r="D188" s="183"/>
      <c r="E188" s="183"/>
      <c r="F188" s="183"/>
      <c r="G188" s="184"/>
      <c r="H188" s="191">
        <f>J188</f>
        <v>626</v>
      </c>
      <c r="I188" s="192"/>
      <c r="J188" s="193">
        <f>SUM((N41+N50+N60)*14+(N69*12)-J189)</f>
        <v>626</v>
      </c>
      <c r="K188" s="194"/>
      <c r="L188" s="193">
        <f>SUM((O41+O50+O60)*14+(O69*12)-L189)</f>
        <v>1920</v>
      </c>
      <c r="M188" s="194"/>
      <c r="N188" s="195">
        <f>SUM(J188:M188)</f>
        <v>2546</v>
      </c>
      <c r="O188" s="196"/>
      <c r="P188" s="197">
        <f>H188/H190</f>
        <v>0.83244680851063835</v>
      </c>
      <c r="Q188" s="198"/>
      <c r="R188" s="38">
        <f>J41+J50-R189</f>
        <v>46</v>
      </c>
      <c r="S188" s="199">
        <f>J60+J69-S189</f>
        <v>53</v>
      </c>
      <c r="T188" s="200"/>
      <c r="U188" s="52"/>
    </row>
    <row r="189" spans="1:24" x14ac:dyDescent="0.15">
      <c r="A189" s="37">
        <v>2</v>
      </c>
      <c r="B189" s="182" t="s">
        <v>53</v>
      </c>
      <c r="C189" s="183"/>
      <c r="D189" s="183"/>
      <c r="E189" s="183"/>
      <c r="F189" s="183"/>
      <c r="G189" s="184"/>
      <c r="H189" s="191">
        <f>J189</f>
        <v>126</v>
      </c>
      <c r="I189" s="192"/>
      <c r="J189" s="201">
        <f>N93</f>
        <v>126</v>
      </c>
      <c r="K189" s="202"/>
      <c r="L189" s="201">
        <f>O93</f>
        <v>420</v>
      </c>
      <c r="M189" s="202"/>
      <c r="N189" s="203">
        <f>SUM(J189:M189)</f>
        <v>546</v>
      </c>
      <c r="O189" s="196"/>
      <c r="P189" s="197">
        <f>H189/H190</f>
        <v>0.16755319148936171</v>
      </c>
      <c r="Q189" s="198"/>
      <c r="R189" s="79">
        <v>14</v>
      </c>
      <c r="S189" s="204">
        <v>7</v>
      </c>
      <c r="T189" s="205"/>
      <c r="U189" s="293" t="str">
        <f>IF(N189=P93,"Corect","Nu corespunde cu tabelul de opționale")</f>
        <v>Corect</v>
      </c>
      <c r="V189" s="294"/>
      <c r="W189" s="294"/>
      <c r="X189" s="294"/>
    </row>
    <row r="190" spans="1:24" x14ac:dyDescent="0.15">
      <c r="A190" s="182" t="s">
        <v>25</v>
      </c>
      <c r="B190" s="183"/>
      <c r="C190" s="183"/>
      <c r="D190" s="183"/>
      <c r="E190" s="183"/>
      <c r="F190" s="183"/>
      <c r="G190" s="184"/>
      <c r="H190" s="185">
        <f>SUM(H188:I189)</f>
        <v>752</v>
      </c>
      <c r="I190" s="186"/>
      <c r="J190" s="144">
        <f>SUM(J188:K189)</f>
        <v>752</v>
      </c>
      <c r="K190" s="144"/>
      <c r="L190" s="120">
        <f>SUM(L188:M189)</f>
        <v>2340</v>
      </c>
      <c r="M190" s="122"/>
      <c r="N190" s="120">
        <f>SUM(N188:O189)</f>
        <v>3092</v>
      </c>
      <c r="O190" s="122"/>
      <c r="P190" s="187">
        <f>SUM(P188:Q189)</f>
        <v>1</v>
      </c>
      <c r="Q190" s="188"/>
      <c r="R190" s="39">
        <f>SUM(R188:R189)</f>
        <v>60</v>
      </c>
      <c r="S190" s="189">
        <f>SUM(S188:T189)</f>
        <v>60</v>
      </c>
      <c r="T190" s="190"/>
    </row>
    <row r="191" spans="1:24" ht="127.5" customHeight="1" x14ac:dyDescent="0.15"/>
    <row r="192" spans="1:24" x14ac:dyDescent="0.15">
      <c r="A192" s="248" t="s">
        <v>79</v>
      </c>
      <c r="B192" s="248"/>
      <c r="C192" s="248"/>
      <c r="D192" s="248"/>
      <c r="E192" s="248"/>
      <c r="F192" s="248"/>
      <c r="G192" s="248"/>
      <c r="H192" s="248"/>
      <c r="I192" s="248"/>
      <c r="J192" s="248"/>
      <c r="K192" s="248"/>
      <c r="L192" s="248"/>
      <c r="M192" s="248"/>
      <c r="N192" s="248"/>
      <c r="O192" s="248"/>
      <c r="P192" s="248"/>
      <c r="Q192" s="248"/>
      <c r="R192" s="248"/>
      <c r="S192" s="248"/>
      <c r="T192" s="248"/>
    </row>
    <row r="193" spans="1:34" x14ac:dyDescent="0.15">
      <c r="A193" s="43"/>
      <c r="B193" s="43"/>
      <c r="C193" s="43"/>
      <c r="D193" s="43"/>
      <c r="E193" s="43"/>
      <c r="F193" s="43"/>
      <c r="G193" s="43"/>
      <c r="H193" s="43"/>
      <c r="I193" s="43"/>
      <c r="J193" s="43"/>
      <c r="K193" s="43"/>
      <c r="L193" s="43"/>
      <c r="M193" s="43"/>
      <c r="N193" s="43"/>
      <c r="O193" s="43"/>
      <c r="P193" s="43"/>
      <c r="Q193" s="43"/>
      <c r="R193" s="43"/>
      <c r="S193" s="43"/>
      <c r="T193" s="43"/>
    </row>
    <row r="194" spans="1:34" ht="12.75" customHeight="1" x14ac:dyDescent="0.15">
      <c r="A194" s="176" t="s">
        <v>73</v>
      </c>
      <c r="B194" s="177"/>
      <c r="C194" s="177"/>
      <c r="D194" s="177"/>
      <c r="E194" s="177"/>
      <c r="F194" s="177"/>
      <c r="G194" s="177"/>
      <c r="H194" s="177"/>
      <c r="I194" s="177"/>
      <c r="J194" s="177"/>
      <c r="K194" s="177"/>
      <c r="L194" s="177"/>
      <c r="M194" s="177"/>
      <c r="N194" s="177"/>
      <c r="O194" s="177"/>
      <c r="P194" s="177"/>
      <c r="Q194" s="177"/>
      <c r="R194" s="177"/>
      <c r="S194" s="177"/>
      <c r="T194" s="178"/>
      <c r="U194" s="149" t="s">
        <v>96</v>
      </c>
      <c r="V194" s="150"/>
      <c r="W194" s="150"/>
      <c r="X194" s="150"/>
      <c r="Y194" s="150"/>
      <c r="Z194" s="150"/>
      <c r="AA194" s="150"/>
      <c r="AB194" s="150"/>
      <c r="AC194" s="150"/>
      <c r="AD194" s="150"/>
      <c r="AE194" s="150"/>
      <c r="AF194" s="150"/>
      <c r="AG194" s="150"/>
      <c r="AH194" s="150"/>
    </row>
    <row r="195" spans="1:34" ht="27.75" customHeight="1" x14ac:dyDescent="0.15">
      <c r="A195" s="88" t="s">
        <v>27</v>
      </c>
      <c r="B195" s="89" t="s">
        <v>26</v>
      </c>
      <c r="C195" s="90"/>
      <c r="D195" s="90"/>
      <c r="E195" s="90"/>
      <c r="F195" s="90"/>
      <c r="G195" s="90"/>
      <c r="H195" s="90"/>
      <c r="I195" s="91"/>
      <c r="J195" s="80" t="s">
        <v>40</v>
      </c>
      <c r="K195" s="80" t="s">
        <v>24</v>
      </c>
      <c r="L195" s="80"/>
      <c r="M195" s="80"/>
      <c r="N195" s="80" t="s">
        <v>41</v>
      </c>
      <c r="O195" s="81"/>
      <c r="P195" s="81"/>
      <c r="Q195" s="80" t="s">
        <v>23</v>
      </c>
      <c r="R195" s="80"/>
      <c r="S195" s="80"/>
      <c r="T195" s="80" t="s">
        <v>22</v>
      </c>
      <c r="U195" s="150"/>
      <c r="V195" s="150"/>
      <c r="W195" s="150"/>
      <c r="X195" s="150"/>
      <c r="Y195" s="150"/>
      <c r="Z195" s="150"/>
      <c r="AA195" s="150"/>
      <c r="AB195" s="150"/>
      <c r="AC195" s="150"/>
      <c r="AD195" s="150"/>
      <c r="AE195" s="150"/>
      <c r="AF195" s="150"/>
      <c r="AG195" s="150"/>
      <c r="AH195" s="150"/>
    </row>
    <row r="196" spans="1:34" x14ac:dyDescent="0.15">
      <c r="A196" s="88"/>
      <c r="B196" s="95"/>
      <c r="C196" s="96"/>
      <c r="D196" s="96"/>
      <c r="E196" s="96"/>
      <c r="F196" s="96"/>
      <c r="G196" s="96"/>
      <c r="H196" s="96"/>
      <c r="I196" s="97"/>
      <c r="J196" s="80"/>
      <c r="K196" s="47" t="s">
        <v>28</v>
      </c>
      <c r="L196" s="47" t="s">
        <v>29</v>
      </c>
      <c r="M196" s="47" t="s">
        <v>30</v>
      </c>
      <c r="N196" s="47" t="s">
        <v>34</v>
      </c>
      <c r="O196" s="47" t="s">
        <v>7</v>
      </c>
      <c r="P196" s="47" t="s">
        <v>31</v>
      </c>
      <c r="Q196" s="47" t="s">
        <v>32</v>
      </c>
      <c r="R196" s="47" t="s">
        <v>28</v>
      </c>
      <c r="S196" s="47" t="s">
        <v>33</v>
      </c>
      <c r="T196" s="80"/>
      <c r="U196" s="151"/>
      <c r="V196" s="151"/>
      <c r="W196" s="151"/>
      <c r="X196" s="151"/>
      <c r="Y196" s="151"/>
      <c r="Z196" s="151"/>
      <c r="AA196" s="151"/>
      <c r="AB196" s="151"/>
      <c r="AC196" s="151"/>
      <c r="AD196" s="151"/>
      <c r="AE196" s="151"/>
      <c r="AF196" s="151"/>
      <c r="AG196" s="151"/>
      <c r="AH196" s="151"/>
    </row>
    <row r="197" spans="1:34" x14ac:dyDescent="0.15">
      <c r="A197" s="179" t="s">
        <v>74</v>
      </c>
      <c r="B197" s="180"/>
      <c r="C197" s="180"/>
      <c r="D197" s="180"/>
      <c r="E197" s="180"/>
      <c r="F197" s="180"/>
      <c r="G197" s="180"/>
      <c r="H197" s="180"/>
      <c r="I197" s="180"/>
      <c r="J197" s="180"/>
      <c r="K197" s="180"/>
      <c r="L197" s="180"/>
      <c r="M197" s="180"/>
      <c r="N197" s="180"/>
      <c r="O197" s="180"/>
      <c r="P197" s="180"/>
      <c r="Q197" s="180"/>
      <c r="R197" s="180"/>
      <c r="S197" s="180"/>
      <c r="T197" s="181"/>
      <c r="U197" s="151"/>
      <c r="V197" s="151"/>
      <c r="W197" s="151"/>
      <c r="X197" s="151"/>
      <c r="Y197" s="151"/>
      <c r="Z197" s="151"/>
      <c r="AA197" s="151"/>
      <c r="AB197" s="151"/>
      <c r="AC197" s="151"/>
      <c r="AD197" s="151"/>
      <c r="AE197" s="151"/>
      <c r="AF197" s="151"/>
      <c r="AG197" s="151"/>
      <c r="AH197" s="151"/>
    </row>
    <row r="198" spans="1:34" s="43" customFormat="1" ht="28.5" customHeight="1" x14ac:dyDescent="0.15">
      <c r="A198" s="53" t="s">
        <v>68</v>
      </c>
      <c r="B198" s="145" t="s">
        <v>98</v>
      </c>
      <c r="C198" s="146"/>
      <c r="D198" s="146"/>
      <c r="E198" s="146"/>
      <c r="F198" s="146"/>
      <c r="G198" s="146"/>
      <c r="H198" s="146"/>
      <c r="I198" s="147"/>
      <c r="J198" s="42">
        <v>5</v>
      </c>
      <c r="K198" s="42">
        <v>2</v>
      </c>
      <c r="L198" s="42">
        <v>1</v>
      </c>
      <c r="M198" s="42">
        <v>0</v>
      </c>
      <c r="N198" s="54">
        <f>K198+L198+M198</f>
        <v>3</v>
      </c>
      <c r="O198" s="54">
        <f>P198-N198</f>
        <v>6</v>
      </c>
      <c r="P198" s="54">
        <f>ROUND(PRODUCT(J198,25)/14,0)</f>
        <v>9</v>
      </c>
      <c r="Q198" s="42" t="s">
        <v>32</v>
      </c>
      <c r="R198" s="42"/>
      <c r="S198" s="42"/>
      <c r="T198" s="42" t="s">
        <v>37</v>
      </c>
      <c r="U198" s="151"/>
      <c r="V198" s="151"/>
      <c r="W198" s="151"/>
      <c r="X198" s="151"/>
      <c r="Y198" s="151"/>
      <c r="Z198" s="151"/>
      <c r="AA198" s="151"/>
      <c r="AB198" s="151"/>
      <c r="AC198" s="151"/>
      <c r="AD198" s="151"/>
      <c r="AE198" s="151"/>
      <c r="AF198" s="151"/>
      <c r="AG198" s="151"/>
      <c r="AH198" s="151"/>
    </row>
    <row r="199" spans="1:34" ht="24" customHeight="1" x14ac:dyDescent="0.15">
      <c r="A199" s="53" t="s">
        <v>69</v>
      </c>
      <c r="B199" s="145" t="s">
        <v>99</v>
      </c>
      <c r="C199" s="146"/>
      <c r="D199" s="146"/>
      <c r="E199" s="146"/>
      <c r="F199" s="146"/>
      <c r="G199" s="146"/>
      <c r="H199" s="146"/>
      <c r="I199" s="147"/>
      <c r="J199" s="42">
        <v>5</v>
      </c>
      <c r="K199" s="42">
        <v>2</v>
      </c>
      <c r="L199" s="42">
        <v>1</v>
      </c>
      <c r="M199" s="42">
        <v>0</v>
      </c>
      <c r="N199" s="54">
        <f>K199+L199+M199</f>
        <v>3</v>
      </c>
      <c r="O199" s="54">
        <f>P199-N199</f>
        <v>6</v>
      </c>
      <c r="P199" s="54">
        <f>ROUND(PRODUCT(J199,25)/14,0)</f>
        <v>9</v>
      </c>
      <c r="Q199" s="42" t="s">
        <v>32</v>
      </c>
      <c r="R199" s="42"/>
      <c r="S199" s="42"/>
      <c r="T199" s="42" t="s">
        <v>37</v>
      </c>
      <c r="U199" s="151"/>
      <c r="V199" s="151"/>
      <c r="W199" s="151"/>
      <c r="X199" s="151"/>
      <c r="Y199" s="151"/>
      <c r="Z199" s="151"/>
      <c r="AA199" s="151"/>
      <c r="AB199" s="151"/>
      <c r="AC199" s="151"/>
      <c r="AD199" s="151"/>
      <c r="AE199" s="151"/>
      <c r="AF199" s="151"/>
      <c r="AG199" s="151"/>
      <c r="AH199" s="151"/>
    </row>
    <row r="200" spans="1:34" ht="12.75" customHeight="1" x14ac:dyDescent="0.15">
      <c r="A200" s="152" t="s">
        <v>75</v>
      </c>
      <c r="B200" s="153"/>
      <c r="C200" s="153"/>
      <c r="D200" s="153"/>
      <c r="E200" s="153"/>
      <c r="F200" s="153"/>
      <c r="G200" s="153"/>
      <c r="H200" s="153"/>
      <c r="I200" s="153"/>
      <c r="J200" s="153"/>
      <c r="K200" s="153"/>
      <c r="L200" s="153"/>
      <c r="M200" s="153"/>
      <c r="N200" s="153"/>
      <c r="O200" s="153"/>
      <c r="P200" s="153"/>
      <c r="Q200" s="153"/>
      <c r="R200" s="153"/>
      <c r="S200" s="153"/>
      <c r="T200" s="154"/>
      <c r="U200" s="151"/>
      <c r="V200" s="151"/>
      <c r="W200" s="151"/>
      <c r="X200" s="151"/>
      <c r="Y200" s="151"/>
      <c r="Z200" s="151"/>
      <c r="AA200" s="151"/>
      <c r="AB200" s="151"/>
      <c r="AC200" s="151"/>
      <c r="AD200" s="151"/>
      <c r="AE200" s="151"/>
      <c r="AF200" s="151"/>
      <c r="AG200" s="151"/>
      <c r="AH200" s="151"/>
    </row>
    <row r="201" spans="1:34" ht="52" customHeight="1" x14ac:dyDescent="0.15">
      <c r="A201" s="53" t="s">
        <v>70</v>
      </c>
      <c r="B201" s="145" t="s">
        <v>100</v>
      </c>
      <c r="C201" s="146"/>
      <c r="D201" s="146"/>
      <c r="E201" s="146"/>
      <c r="F201" s="146"/>
      <c r="G201" s="146"/>
      <c r="H201" s="146"/>
      <c r="I201" s="147"/>
      <c r="J201" s="42">
        <v>5</v>
      </c>
      <c r="K201" s="42">
        <v>2</v>
      </c>
      <c r="L201" s="42">
        <v>1</v>
      </c>
      <c r="M201" s="42">
        <v>0</v>
      </c>
      <c r="N201" s="54">
        <f>K201+L201+M201</f>
        <v>3</v>
      </c>
      <c r="O201" s="54">
        <f>P201-N201</f>
        <v>6</v>
      </c>
      <c r="P201" s="54">
        <f>ROUND(PRODUCT(J201,25)/14,0)</f>
        <v>9</v>
      </c>
      <c r="Q201" s="42" t="s">
        <v>32</v>
      </c>
      <c r="R201" s="42"/>
      <c r="S201" s="42"/>
      <c r="T201" s="42" t="s">
        <v>80</v>
      </c>
      <c r="U201" s="151"/>
      <c r="V201" s="151"/>
      <c r="W201" s="151"/>
      <c r="X201" s="151"/>
      <c r="Y201" s="151"/>
      <c r="Z201" s="151"/>
      <c r="AA201" s="151"/>
      <c r="AB201" s="151"/>
      <c r="AC201" s="151"/>
      <c r="AD201" s="151"/>
      <c r="AE201" s="151"/>
      <c r="AF201" s="151"/>
      <c r="AG201" s="151"/>
      <c r="AH201" s="151"/>
    </row>
    <row r="202" spans="1:34" s="43" customFormat="1" ht="15" customHeight="1" x14ac:dyDescent="0.15">
      <c r="A202" s="53" t="s">
        <v>71</v>
      </c>
      <c r="B202" s="145" t="s">
        <v>101</v>
      </c>
      <c r="C202" s="146"/>
      <c r="D202" s="146"/>
      <c r="E202" s="146"/>
      <c r="F202" s="146"/>
      <c r="G202" s="146"/>
      <c r="H202" s="146"/>
      <c r="I202" s="147"/>
      <c r="J202" s="42">
        <v>5</v>
      </c>
      <c r="K202" s="42">
        <v>1</v>
      </c>
      <c r="L202" s="42">
        <v>2</v>
      </c>
      <c r="M202" s="42">
        <v>0</v>
      </c>
      <c r="N202" s="54">
        <f>K202+L202+M202</f>
        <v>3</v>
      </c>
      <c r="O202" s="54">
        <f>P202-N202</f>
        <v>6</v>
      </c>
      <c r="P202" s="54">
        <f>ROUND(PRODUCT(J202,25)/14,0)</f>
        <v>9</v>
      </c>
      <c r="Q202" s="42" t="s">
        <v>32</v>
      </c>
      <c r="R202" s="42"/>
      <c r="S202" s="42"/>
      <c r="T202" s="42" t="s">
        <v>81</v>
      </c>
      <c r="U202" s="151"/>
      <c r="V202" s="151"/>
      <c r="W202" s="151"/>
      <c r="X202" s="151"/>
      <c r="Y202" s="151"/>
      <c r="Z202" s="151"/>
      <c r="AA202" s="151"/>
      <c r="AB202" s="151"/>
      <c r="AC202" s="151"/>
      <c r="AD202" s="151"/>
      <c r="AE202" s="151"/>
      <c r="AF202" s="151"/>
      <c r="AG202" s="151"/>
      <c r="AH202" s="151"/>
    </row>
    <row r="203" spans="1:34" ht="12.75" customHeight="1" x14ac:dyDescent="0.15">
      <c r="A203" s="152" t="s">
        <v>76</v>
      </c>
      <c r="B203" s="153"/>
      <c r="C203" s="153"/>
      <c r="D203" s="153"/>
      <c r="E203" s="153"/>
      <c r="F203" s="153"/>
      <c r="G203" s="153"/>
      <c r="H203" s="153"/>
      <c r="I203" s="153"/>
      <c r="J203" s="153"/>
      <c r="K203" s="153"/>
      <c r="L203" s="153"/>
      <c r="M203" s="153"/>
      <c r="N203" s="153"/>
      <c r="O203" s="153"/>
      <c r="P203" s="153"/>
      <c r="Q203" s="153"/>
      <c r="R203" s="153"/>
      <c r="S203" s="153"/>
      <c r="T203" s="154"/>
      <c r="U203" s="151"/>
      <c r="V203" s="151"/>
      <c r="W203" s="151"/>
      <c r="X203" s="151"/>
      <c r="Y203" s="151"/>
      <c r="Z203" s="151"/>
      <c r="AA203" s="151"/>
      <c r="AB203" s="151"/>
      <c r="AC203" s="151"/>
      <c r="AD203" s="151"/>
      <c r="AE203" s="151"/>
      <c r="AF203" s="151"/>
      <c r="AG203" s="151"/>
      <c r="AH203" s="151"/>
    </row>
    <row r="204" spans="1:34" s="43" customFormat="1" ht="45.75" customHeight="1" x14ac:dyDescent="0.15">
      <c r="A204" s="53" t="s">
        <v>82</v>
      </c>
      <c r="B204" s="145" t="s">
        <v>102</v>
      </c>
      <c r="C204" s="146"/>
      <c r="D204" s="146"/>
      <c r="E204" s="146"/>
      <c r="F204" s="146"/>
      <c r="G204" s="146"/>
      <c r="H204" s="146"/>
      <c r="I204" s="147"/>
      <c r="J204" s="42">
        <v>5</v>
      </c>
      <c r="K204" s="42">
        <v>0</v>
      </c>
      <c r="L204" s="42">
        <v>0</v>
      </c>
      <c r="M204" s="42">
        <v>3</v>
      </c>
      <c r="N204" s="54">
        <f>K204+L204+M204</f>
        <v>3</v>
      </c>
      <c r="O204" s="54">
        <f>P204-N204</f>
        <v>6</v>
      </c>
      <c r="P204" s="54">
        <f>ROUND(PRODUCT(J204,25)/14,0)</f>
        <v>9</v>
      </c>
      <c r="Q204" s="42"/>
      <c r="R204" s="42" t="s">
        <v>28</v>
      </c>
      <c r="S204" s="42"/>
      <c r="T204" s="42" t="s">
        <v>80</v>
      </c>
      <c r="U204" s="151"/>
      <c r="V204" s="151"/>
      <c r="W204" s="151"/>
      <c r="X204" s="151"/>
      <c r="Y204" s="151"/>
      <c r="Z204" s="151"/>
      <c r="AA204" s="151"/>
      <c r="AB204" s="151"/>
      <c r="AC204" s="151"/>
      <c r="AD204" s="151"/>
      <c r="AE204" s="151"/>
      <c r="AF204" s="151"/>
      <c r="AG204" s="151"/>
      <c r="AH204" s="151"/>
    </row>
    <row r="205" spans="1:34" ht="18" customHeight="1" x14ac:dyDescent="0.15">
      <c r="A205" s="53" t="s">
        <v>83</v>
      </c>
      <c r="B205" s="145" t="s">
        <v>103</v>
      </c>
      <c r="C205" s="146"/>
      <c r="D205" s="146"/>
      <c r="E205" s="146"/>
      <c r="F205" s="146"/>
      <c r="G205" s="146"/>
      <c r="H205" s="146"/>
      <c r="I205" s="147"/>
      <c r="J205" s="42">
        <v>5</v>
      </c>
      <c r="K205" s="42">
        <v>1</v>
      </c>
      <c r="L205" s="42">
        <v>2</v>
      </c>
      <c r="M205" s="42">
        <v>0</v>
      </c>
      <c r="N205" s="54">
        <f>K205+L205+M205</f>
        <v>3</v>
      </c>
      <c r="O205" s="54">
        <f>P205-N205</f>
        <v>6</v>
      </c>
      <c r="P205" s="54">
        <f>ROUND(PRODUCT(J205,25)/14,0)</f>
        <v>9</v>
      </c>
      <c r="Q205" s="42" t="s">
        <v>32</v>
      </c>
      <c r="R205" s="42"/>
      <c r="S205" s="42"/>
      <c r="T205" s="42" t="s">
        <v>81</v>
      </c>
      <c r="U205" s="151"/>
      <c r="V205" s="151"/>
      <c r="W205" s="151"/>
      <c r="X205" s="151"/>
      <c r="Y205" s="151"/>
      <c r="Z205" s="151"/>
      <c r="AA205" s="151"/>
      <c r="AB205" s="151"/>
      <c r="AC205" s="151"/>
      <c r="AD205" s="151"/>
      <c r="AE205" s="151"/>
      <c r="AF205" s="151"/>
      <c r="AG205" s="151"/>
      <c r="AH205" s="151"/>
    </row>
    <row r="206" spans="1:34" ht="12.75" customHeight="1" x14ac:dyDescent="0.15">
      <c r="A206" s="155" t="s">
        <v>77</v>
      </c>
      <c r="B206" s="156"/>
      <c r="C206" s="156"/>
      <c r="D206" s="156"/>
      <c r="E206" s="156"/>
      <c r="F206" s="156"/>
      <c r="G206" s="156"/>
      <c r="H206" s="156"/>
      <c r="I206" s="156"/>
      <c r="J206" s="156"/>
      <c r="K206" s="156"/>
      <c r="L206" s="156"/>
      <c r="M206" s="156"/>
      <c r="N206" s="156"/>
      <c r="O206" s="156"/>
      <c r="P206" s="156"/>
      <c r="Q206" s="156"/>
      <c r="R206" s="156"/>
      <c r="S206" s="156"/>
      <c r="T206" s="157"/>
      <c r="U206" s="151"/>
      <c r="V206" s="151"/>
      <c r="W206" s="151"/>
      <c r="X206" s="151"/>
      <c r="Y206" s="151"/>
      <c r="Z206" s="151"/>
      <c r="AA206" s="151"/>
      <c r="AB206" s="151"/>
      <c r="AC206" s="151"/>
      <c r="AD206" s="151"/>
      <c r="AE206" s="151"/>
      <c r="AF206" s="151"/>
      <c r="AG206" s="151"/>
      <c r="AH206" s="151"/>
    </row>
    <row r="207" spans="1:34" ht="18.75" customHeight="1" x14ac:dyDescent="0.15">
      <c r="A207" s="53"/>
      <c r="B207" s="145" t="s">
        <v>104</v>
      </c>
      <c r="C207" s="146"/>
      <c r="D207" s="146"/>
      <c r="E207" s="146"/>
      <c r="F207" s="146"/>
      <c r="G207" s="146"/>
      <c r="H207" s="146"/>
      <c r="I207" s="147"/>
      <c r="J207" s="42">
        <v>5</v>
      </c>
      <c r="K207" s="42"/>
      <c r="L207" s="42"/>
      <c r="M207" s="42"/>
      <c r="N207" s="54"/>
      <c r="O207" s="54"/>
      <c r="P207" s="54"/>
      <c r="Q207" s="42"/>
      <c r="R207" s="42"/>
      <c r="S207" s="42"/>
      <c r="T207" s="55"/>
      <c r="U207" s="151"/>
      <c r="V207" s="151"/>
      <c r="W207" s="151"/>
      <c r="X207" s="151"/>
      <c r="Y207" s="151"/>
      <c r="Z207" s="151"/>
      <c r="AA207" s="151"/>
      <c r="AB207" s="151"/>
      <c r="AC207" s="151"/>
      <c r="AD207" s="151"/>
      <c r="AE207" s="151"/>
      <c r="AF207" s="151"/>
      <c r="AG207" s="151"/>
      <c r="AH207" s="151"/>
    </row>
    <row r="208" spans="1:34" ht="20.25" customHeight="1" x14ac:dyDescent="0.15">
      <c r="A208" s="158" t="s">
        <v>72</v>
      </c>
      <c r="B208" s="159"/>
      <c r="C208" s="159"/>
      <c r="D208" s="159"/>
      <c r="E208" s="159"/>
      <c r="F208" s="159"/>
      <c r="G208" s="159"/>
      <c r="H208" s="159"/>
      <c r="I208" s="160"/>
      <c r="J208" s="44">
        <f>SUM(J198:J199,J201:J202,J204:J205,J207)</f>
        <v>35</v>
      </c>
      <c r="K208" s="44">
        <f t="shared" ref="K208:P208" si="72">SUM(K198:K199,K201:K202,K204:K205,K207)</f>
        <v>8</v>
      </c>
      <c r="L208" s="44">
        <f t="shared" si="72"/>
        <v>7</v>
      </c>
      <c r="M208" s="44">
        <f t="shared" si="72"/>
        <v>3</v>
      </c>
      <c r="N208" s="44">
        <f t="shared" si="72"/>
        <v>18</v>
      </c>
      <c r="O208" s="44">
        <f t="shared" si="72"/>
        <v>36</v>
      </c>
      <c r="P208" s="44">
        <f t="shared" si="72"/>
        <v>54</v>
      </c>
      <c r="Q208" s="46">
        <f>COUNTIF(Q198:Q199,"E")+COUNTIF(Q201:Q202,"E")+COUNTIF(Q204:Q205,"E")+COUNTIF(Q207,"E")</f>
        <v>5</v>
      </c>
      <c r="R208" s="46">
        <f>COUNTIF(R198:R199,"C")+COUNTIF(R201:R202,"C")+COUNTIF(R204:R205,"C")+COUNTIF(R207,"C")</f>
        <v>1</v>
      </c>
      <c r="S208" s="46">
        <f>COUNTIF(S198:S199,"VP")+COUNTIF(S201:S202,"VP")+COUNTIF(S204:S205,"VP")+COUNTIF(S207,"VP")</f>
        <v>0</v>
      </c>
      <c r="T208" s="45"/>
      <c r="U208" s="151"/>
      <c r="V208" s="151"/>
      <c r="W208" s="151"/>
      <c r="X208" s="151"/>
      <c r="Y208" s="151"/>
      <c r="Z208" s="151"/>
      <c r="AA208" s="151"/>
      <c r="AB208" s="151"/>
      <c r="AC208" s="151"/>
      <c r="AD208" s="151"/>
      <c r="AE208" s="151"/>
      <c r="AF208" s="151"/>
      <c r="AG208" s="151"/>
      <c r="AH208" s="151"/>
    </row>
    <row r="209" spans="1:34" ht="20.25" customHeight="1" x14ac:dyDescent="0.15">
      <c r="A209" s="161" t="s">
        <v>48</v>
      </c>
      <c r="B209" s="162"/>
      <c r="C209" s="162"/>
      <c r="D209" s="162"/>
      <c r="E209" s="162"/>
      <c r="F209" s="162"/>
      <c r="G209" s="162"/>
      <c r="H209" s="162"/>
      <c r="I209" s="162"/>
      <c r="J209" s="163"/>
      <c r="K209" s="44">
        <f>SUM(K198:K199,K201:K202,K204:K205)*14</f>
        <v>112</v>
      </c>
      <c r="L209" s="44">
        <f t="shared" ref="L209:P209" si="73">SUM(L198:L199,L201:L202,L204:L205)*14</f>
        <v>98</v>
      </c>
      <c r="M209" s="44">
        <f t="shared" si="73"/>
        <v>42</v>
      </c>
      <c r="N209" s="44">
        <f t="shared" si="73"/>
        <v>252</v>
      </c>
      <c r="O209" s="44">
        <f t="shared" si="73"/>
        <v>504</v>
      </c>
      <c r="P209" s="44">
        <f t="shared" si="73"/>
        <v>756</v>
      </c>
      <c r="Q209" s="167"/>
      <c r="R209" s="168"/>
      <c r="S209" s="168"/>
      <c r="T209" s="169"/>
      <c r="U209" s="151"/>
      <c r="V209" s="151"/>
      <c r="W209" s="151"/>
      <c r="X209" s="151"/>
      <c r="Y209" s="151"/>
      <c r="Z209" s="151"/>
      <c r="AA209" s="151"/>
      <c r="AB209" s="151"/>
      <c r="AC209" s="151"/>
      <c r="AD209" s="151"/>
      <c r="AE209" s="151"/>
      <c r="AF209" s="151"/>
      <c r="AG209" s="151"/>
      <c r="AH209" s="151"/>
    </row>
    <row r="210" spans="1:34" ht="20.25" customHeight="1" x14ac:dyDescent="0.15">
      <c r="A210" s="164"/>
      <c r="B210" s="165"/>
      <c r="C210" s="165"/>
      <c r="D210" s="165"/>
      <c r="E210" s="165"/>
      <c r="F210" s="165"/>
      <c r="G210" s="165"/>
      <c r="H210" s="165"/>
      <c r="I210" s="165"/>
      <c r="J210" s="166"/>
      <c r="K210" s="173">
        <f>SUM(K209:M209)</f>
        <v>252</v>
      </c>
      <c r="L210" s="174"/>
      <c r="M210" s="175"/>
      <c r="N210" s="173">
        <f>SUM(N209:O209)</f>
        <v>756</v>
      </c>
      <c r="O210" s="174"/>
      <c r="P210" s="175"/>
      <c r="Q210" s="170"/>
      <c r="R210" s="171"/>
      <c r="S210" s="171"/>
      <c r="T210" s="172"/>
      <c r="U210" s="151"/>
      <c r="V210" s="151"/>
      <c r="W210" s="151"/>
      <c r="X210" s="151"/>
      <c r="Y210" s="151"/>
      <c r="Z210" s="151"/>
      <c r="AA210" s="151"/>
      <c r="AB210" s="151"/>
      <c r="AC210" s="151"/>
      <c r="AD210" s="151"/>
      <c r="AE210" s="151"/>
      <c r="AF210" s="151"/>
      <c r="AG210" s="151"/>
      <c r="AH210" s="151"/>
    </row>
    <row r="211" spans="1:34" x14ac:dyDescent="0.15">
      <c r="U211" s="151"/>
      <c r="V211" s="151"/>
      <c r="W211" s="151"/>
      <c r="X211" s="151"/>
      <c r="Y211" s="151"/>
      <c r="Z211" s="151"/>
      <c r="AA211" s="151"/>
      <c r="AB211" s="151"/>
      <c r="AC211" s="151"/>
      <c r="AD211" s="151"/>
      <c r="AE211" s="151"/>
      <c r="AF211" s="151"/>
      <c r="AG211" s="151"/>
      <c r="AH211" s="151"/>
    </row>
    <row r="212" spans="1:34" x14ac:dyDescent="0.15">
      <c r="A212" s="148" t="s">
        <v>84</v>
      </c>
      <c r="B212" s="148"/>
      <c r="C212" s="148"/>
      <c r="D212" s="148"/>
      <c r="E212" s="148"/>
      <c r="F212" s="148"/>
      <c r="G212" s="148"/>
      <c r="H212" s="148"/>
      <c r="I212" s="148"/>
      <c r="J212" s="148"/>
      <c r="K212" s="148"/>
      <c r="L212" s="148"/>
      <c r="M212" s="148"/>
      <c r="N212" s="148"/>
      <c r="O212" s="148"/>
      <c r="P212" s="148"/>
      <c r="Q212" s="148"/>
      <c r="R212" s="148"/>
      <c r="S212" s="148"/>
      <c r="T212" s="148"/>
      <c r="U212" s="151"/>
      <c r="V212" s="151"/>
      <c r="W212" s="151"/>
      <c r="X212" s="151"/>
      <c r="Y212" s="151"/>
      <c r="Z212" s="151"/>
      <c r="AA212" s="151"/>
      <c r="AB212" s="151"/>
      <c r="AC212" s="151"/>
      <c r="AD212" s="151"/>
      <c r="AE212" s="151"/>
      <c r="AF212" s="151"/>
      <c r="AG212" s="151"/>
      <c r="AH212" s="151"/>
    </row>
    <row r="213" spans="1:34" x14ac:dyDescent="0.15">
      <c r="A213" s="148" t="s">
        <v>85</v>
      </c>
      <c r="B213" s="148"/>
      <c r="C213" s="148"/>
      <c r="D213" s="148"/>
      <c r="E213" s="148"/>
      <c r="F213" s="148"/>
      <c r="G213" s="148"/>
      <c r="H213" s="148"/>
      <c r="I213" s="148"/>
      <c r="J213" s="148"/>
      <c r="K213" s="148"/>
      <c r="L213" s="148"/>
      <c r="M213" s="148"/>
      <c r="N213" s="148"/>
      <c r="O213" s="148"/>
      <c r="P213" s="148"/>
      <c r="Q213" s="148"/>
      <c r="R213" s="148"/>
      <c r="S213" s="148"/>
      <c r="T213" s="148"/>
      <c r="U213" s="151"/>
      <c r="V213" s="151"/>
      <c r="W213" s="151"/>
      <c r="X213" s="151"/>
      <c r="Y213" s="151"/>
      <c r="Z213" s="151"/>
      <c r="AA213" s="151"/>
      <c r="AB213" s="151"/>
      <c r="AC213" s="151"/>
      <c r="AD213" s="151"/>
      <c r="AE213" s="151"/>
      <c r="AF213" s="151"/>
      <c r="AG213" s="151"/>
      <c r="AH213" s="151"/>
    </row>
    <row r="214" spans="1:34" x14ac:dyDescent="0.15">
      <c r="A214" s="148" t="s">
        <v>86</v>
      </c>
      <c r="B214" s="148"/>
      <c r="C214" s="148"/>
      <c r="D214" s="148"/>
      <c r="E214" s="148"/>
      <c r="F214" s="148"/>
      <c r="G214" s="148"/>
      <c r="H214" s="148"/>
      <c r="I214" s="148"/>
      <c r="J214" s="148"/>
      <c r="K214" s="148"/>
      <c r="L214" s="148"/>
      <c r="M214" s="148"/>
      <c r="N214" s="148"/>
      <c r="O214" s="148"/>
      <c r="P214" s="148"/>
      <c r="Q214" s="148"/>
      <c r="R214" s="148"/>
      <c r="S214" s="148"/>
      <c r="T214" s="148"/>
      <c r="U214" s="151"/>
      <c r="V214" s="151"/>
      <c r="W214" s="151"/>
      <c r="X214" s="151"/>
      <c r="Y214" s="151"/>
      <c r="Z214" s="151"/>
      <c r="AA214" s="151"/>
      <c r="AB214" s="151"/>
      <c r="AC214" s="151"/>
      <c r="AD214" s="151"/>
      <c r="AE214" s="151"/>
      <c r="AF214" s="151"/>
      <c r="AG214" s="151"/>
      <c r="AH214" s="151"/>
    </row>
    <row r="215" spans="1:34" x14ac:dyDescent="0.15">
      <c r="U215" s="151"/>
      <c r="V215" s="151"/>
      <c r="W215" s="151"/>
      <c r="X215" s="151"/>
      <c r="Y215" s="151"/>
      <c r="Z215" s="151"/>
      <c r="AA215" s="151"/>
      <c r="AB215" s="151"/>
      <c r="AC215" s="151"/>
      <c r="AD215" s="151"/>
      <c r="AE215" s="151"/>
      <c r="AF215" s="151"/>
      <c r="AG215" s="151"/>
      <c r="AH215" s="151"/>
    </row>
    <row r="216" spans="1:34" x14ac:dyDescent="0.15">
      <c r="U216" s="151"/>
      <c r="V216" s="151"/>
      <c r="W216" s="151"/>
      <c r="X216" s="151"/>
      <c r="Y216" s="151"/>
      <c r="Z216" s="151"/>
      <c r="AA216" s="151"/>
      <c r="AB216" s="151"/>
      <c r="AC216" s="151"/>
      <c r="AD216" s="151"/>
      <c r="AE216" s="151"/>
      <c r="AF216" s="151"/>
      <c r="AG216" s="151"/>
      <c r="AH216" s="151"/>
    </row>
  </sheetData>
  <sheetProtection formatCells="0" formatRows="0" insertRows="0"/>
  <mergeCells count="324">
    <mergeCell ref="B57:I57"/>
    <mergeCell ref="A53:T53"/>
    <mergeCell ref="J54:J55"/>
    <mergeCell ref="K54:M54"/>
    <mergeCell ref="A120:A121"/>
    <mergeCell ref="B120:I121"/>
    <mergeCell ref="B65:I65"/>
    <mergeCell ref="B66:I66"/>
    <mergeCell ref="B67:I67"/>
    <mergeCell ref="B68:I68"/>
    <mergeCell ref="T63:T64"/>
    <mergeCell ref="B60:I60"/>
    <mergeCell ref="B63:I64"/>
    <mergeCell ref="A62:T62"/>
    <mergeCell ref="J63:J64"/>
    <mergeCell ref="K63:M63"/>
    <mergeCell ref="N63:P63"/>
    <mergeCell ref="A72:T72"/>
    <mergeCell ref="J73:J74"/>
    <mergeCell ref="K73:M73"/>
    <mergeCell ref="N73:P73"/>
    <mergeCell ref="A192:T192"/>
    <mergeCell ref="A195:A196"/>
    <mergeCell ref="B195:I196"/>
    <mergeCell ref="J195:J196"/>
    <mergeCell ref="K195:M195"/>
    <mergeCell ref="N195:P195"/>
    <mergeCell ref="Q195:S195"/>
    <mergeCell ref="T195:T196"/>
    <mergeCell ref="N133:P133"/>
    <mergeCell ref="K133:M133"/>
    <mergeCell ref="T137:T138"/>
    <mergeCell ref="N137:P137"/>
    <mergeCell ref="B150:I150"/>
    <mergeCell ref="A151:I151"/>
    <mergeCell ref="Q137:S137"/>
    <mergeCell ref="B149:I149"/>
    <mergeCell ref="B144:I144"/>
    <mergeCell ref="B145:I145"/>
    <mergeCell ref="B146:I146"/>
    <mergeCell ref="A147:T147"/>
    <mergeCell ref="B148:I148"/>
    <mergeCell ref="B141:I141"/>
    <mergeCell ref="B142:I142"/>
    <mergeCell ref="B143:I143"/>
    <mergeCell ref="B59:I59"/>
    <mergeCell ref="A54:A55"/>
    <mergeCell ref="B54:I55"/>
    <mergeCell ref="D30:H30"/>
    <mergeCell ref="U69:W69"/>
    <mergeCell ref="U189:X189"/>
    <mergeCell ref="U4:X4"/>
    <mergeCell ref="U5:X5"/>
    <mergeCell ref="U3:X3"/>
    <mergeCell ref="U6:X6"/>
    <mergeCell ref="U28:V28"/>
    <mergeCell ref="U29:V29"/>
    <mergeCell ref="U41:W41"/>
    <mergeCell ref="U50:W50"/>
    <mergeCell ref="U60:W60"/>
    <mergeCell ref="U9:Z12"/>
    <mergeCell ref="U15:Z17"/>
    <mergeCell ref="U20:AA23"/>
    <mergeCell ref="AA16:AB16"/>
    <mergeCell ref="U25:AB27"/>
    <mergeCell ref="U36:AH37"/>
    <mergeCell ref="A122:T122"/>
    <mergeCell ref="K120:M120"/>
    <mergeCell ref="N120:P120"/>
    <mergeCell ref="R6:T6"/>
    <mergeCell ref="M8:T11"/>
    <mergeCell ref="A15:K15"/>
    <mergeCell ref="J35:J36"/>
    <mergeCell ref="A34:T34"/>
    <mergeCell ref="M25:T31"/>
    <mergeCell ref="A20:K23"/>
    <mergeCell ref="M21:T23"/>
    <mergeCell ref="I26:K26"/>
    <mergeCell ref="B26:C26"/>
    <mergeCell ref="H26:H27"/>
    <mergeCell ref="A25:G25"/>
    <mergeCell ref="G26:G27"/>
    <mergeCell ref="A13:K13"/>
    <mergeCell ref="A14:K14"/>
    <mergeCell ref="A16:K16"/>
    <mergeCell ref="B35:I36"/>
    <mergeCell ref="M17:T17"/>
    <mergeCell ref="M18:T18"/>
    <mergeCell ref="M13:T13"/>
    <mergeCell ref="M16:T16"/>
    <mergeCell ref="M15:T15"/>
    <mergeCell ref="A2:K2"/>
    <mergeCell ref="A6:K6"/>
    <mergeCell ref="B49:I49"/>
    <mergeCell ref="B39:I39"/>
    <mergeCell ref="B37:I37"/>
    <mergeCell ref="B38:I38"/>
    <mergeCell ref="B41:I41"/>
    <mergeCell ref="B46:I46"/>
    <mergeCell ref="B47:I47"/>
    <mergeCell ref="B40:I40"/>
    <mergeCell ref="B44:I45"/>
    <mergeCell ref="A11:K11"/>
    <mergeCell ref="A12:K12"/>
    <mergeCell ref="B48:I48"/>
    <mergeCell ref="O5:Q5"/>
    <mergeCell ref="O6:Q6"/>
    <mergeCell ref="O3:Q3"/>
    <mergeCell ref="O4:Q4"/>
    <mergeCell ref="M4:N4"/>
    <mergeCell ref="A10:K10"/>
    <mergeCell ref="M6:N6"/>
    <mergeCell ref="A7:K7"/>
    <mergeCell ref="A8:K8"/>
    <mergeCell ref="A9:K9"/>
    <mergeCell ref="T54:T55"/>
    <mergeCell ref="T35:T36"/>
    <mergeCell ref="N35:P35"/>
    <mergeCell ref="K35:M35"/>
    <mergeCell ref="T44:T45"/>
    <mergeCell ref="Q35:S35"/>
    <mergeCell ref="A43:T43"/>
    <mergeCell ref="J44:J45"/>
    <mergeCell ref="A44:A45"/>
    <mergeCell ref="A35:A36"/>
    <mergeCell ref="B50:I50"/>
    <mergeCell ref="N54:P54"/>
    <mergeCell ref="Q54:S54"/>
    <mergeCell ref="B69:I69"/>
    <mergeCell ref="A1:K1"/>
    <mergeCell ref="A3:K3"/>
    <mergeCell ref="K44:M44"/>
    <mergeCell ref="M19:T19"/>
    <mergeCell ref="M1:T1"/>
    <mergeCell ref="M14:T14"/>
    <mergeCell ref="A4:K5"/>
    <mergeCell ref="A32:T32"/>
    <mergeCell ref="A19:K19"/>
    <mergeCell ref="A17:K17"/>
    <mergeCell ref="M3:N3"/>
    <mergeCell ref="M5:N5"/>
    <mergeCell ref="D26:F26"/>
    <mergeCell ref="A18:K18"/>
    <mergeCell ref="N44:P44"/>
    <mergeCell ref="Q44:S44"/>
    <mergeCell ref="Q63:S63"/>
    <mergeCell ref="A63:A64"/>
    <mergeCell ref="B56:I56"/>
    <mergeCell ref="R3:T3"/>
    <mergeCell ref="R4:T4"/>
    <mergeCell ref="R5:T5"/>
    <mergeCell ref="B58:I58"/>
    <mergeCell ref="B77:I77"/>
    <mergeCell ref="T73:T74"/>
    <mergeCell ref="B73:I74"/>
    <mergeCell ref="A90:T90"/>
    <mergeCell ref="A75:T75"/>
    <mergeCell ref="A80:T80"/>
    <mergeCell ref="B91:I91"/>
    <mergeCell ref="B84:I84"/>
    <mergeCell ref="B79:I79"/>
    <mergeCell ref="B83:I83"/>
    <mergeCell ref="B78:I78"/>
    <mergeCell ref="B82:I82"/>
    <mergeCell ref="B87:I87"/>
    <mergeCell ref="B88:I88"/>
    <mergeCell ref="B86:I86"/>
    <mergeCell ref="A85:T85"/>
    <mergeCell ref="B81:I81"/>
    <mergeCell ref="B76:I76"/>
    <mergeCell ref="A73:A74"/>
    <mergeCell ref="Q73:S73"/>
    <mergeCell ref="B89:I89"/>
    <mergeCell ref="B126:I126"/>
    <mergeCell ref="B123:I123"/>
    <mergeCell ref="B101:I101"/>
    <mergeCell ref="A118:T118"/>
    <mergeCell ref="A98:A99"/>
    <mergeCell ref="B98:I99"/>
    <mergeCell ref="J98:J99"/>
    <mergeCell ref="K98:M98"/>
    <mergeCell ref="J120:J121"/>
    <mergeCell ref="T120:T121"/>
    <mergeCell ref="A119:T119"/>
    <mergeCell ref="A97:T97"/>
    <mergeCell ref="Q120:S120"/>
    <mergeCell ref="B124:I124"/>
    <mergeCell ref="B125:I125"/>
    <mergeCell ref="K94:M94"/>
    <mergeCell ref="N94:P94"/>
    <mergeCell ref="Q93:T94"/>
    <mergeCell ref="A92:I92"/>
    <mergeCell ref="A93:J94"/>
    <mergeCell ref="T156:T157"/>
    <mergeCell ref="B172:I172"/>
    <mergeCell ref="B162:I162"/>
    <mergeCell ref="B164:I164"/>
    <mergeCell ref="A127:T127"/>
    <mergeCell ref="J137:J138"/>
    <mergeCell ref="K137:M137"/>
    <mergeCell ref="B130:I130"/>
    <mergeCell ref="B129:I129"/>
    <mergeCell ref="A131:I131"/>
    <mergeCell ref="A132:J133"/>
    <mergeCell ref="Q132:T133"/>
    <mergeCell ref="A181:J182"/>
    <mergeCell ref="A158:T158"/>
    <mergeCell ref="B169:I169"/>
    <mergeCell ref="B170:I170"/>
    <mergeCell ref="B167:I167"/>
    <mergeCell ref="B171:I171"/>
    <mergeCell ref="B173:I173"/>
    <mergeCell ref="B160:I160"/>
    <mergeCell ref="A185:B185"/>
    <mergeCell ref="K182:M182"/>
    <mergeCell ref="N182:P182"/>
    <mergeCell ref="Q181:T182"/>
    <mergeCell ref="B176:I176"/>
    <mergeCell ref="A177:T177"/>
    <mergeCell ref="B161:I161"/>
    <mergeCell ref="B174:I174"/>
    <mergeCell ref="B166:I166"/>
    <mergeCell ref="B168:I168"/>
    <mergeCell ref="A180:I180"/>
    <mergeCell ref="B179:I179"/>
    <mergeCell ref="B178:I178"/>
    <mergeCell ref="B163:I163"/>
    <mergeCell ref="B159:I159"/>
    <mergeCell ref="A186:A187"/>
    <mergeCell ref="B186:G187"/>
    <mergeCell ref="H186:I187"/>
    <mergeCell ref="J186:O186"/>
    <mergeCell ref="P186:Q187"/>
    <mergeCell ref="R186:T186"/>
    <mergeCell ref="J187:K187"/>
    <mergeCell ref="L187:M187"/>
    <mergeCell ref="N187:O187"/>
    <mergeCell ref="S187:T187"/>
    <mergeCell ref="A190:G190"/>
    <mergeCell ref="H190:I190"/>
    <mergeCell ref="J190:K190"/>
    <mergeCell ref="L190:M190"/>
    <mergeCell ref="N190:O190"/>
    <mergeCell ref="P190:Q190"/>
    <mergeCell ref="S190:T190"/>
    <mergeCell ref="B188:G188"/>
    <mergeCell ref="H188:I188"/>
    <mergeCell ref="J188:K188"/>
    <mergeCell ref="L188:M188"/>
    <mergeCell ref="N188:O188"/>
    <mergeCell ref="P188:Q188"/>
    <mergeCell ref="S188:T188"/>
    <mergeCell ref="B189:G189"/>
    <mergeCell ref="H189:I189"/>
    <mergeCell ref="J189:K189"/>
    <mergeCell ref="L189:M189"/>
    <mergeCell ref="N189:O189"/>
    <mergeCell ref="P189:Q189"/>
    <mergeCell ref="S189:T189"/>
    <mergeCell ref="B198:I198"/>
    <mergeCell ref="B204:I204"/>
    <mergeCell ref="A212:T212"/>
    <mergeCell ref="A213:T213"/>
    <mergeCell ref="A214:T214"/>
    <mergeCell ref="U194:AH195"/>
    <mergeCell ref="U196:AA216"/>
    <mergeCell ref="AB196:AH216"/>
    <mergeCell ref="A200:T200"/>
    <mergeCell ref="B201:I201"/>
    <mergeCell ref="A203:T203"/>
    <mergeCell ref="B205:I205"/>
    <mergeCell ref="A206:T206"/>
    <mergeCell ref="B207:I207"/>
    <mergeCell ref="A208:I208"/>
    <mergeCell ref="A209:J210"/>
    <mergeCell ref="Q209:T210"/>
    <mergeCell ref="K210:M210"/>
    <mergeCell ref="N210:P210"/>
    <mergeCell ref="B202:I202"/>
    <mergeCell ref="A194:T194"/>
    <mergeCell ref="B199:I199"/>
    <mergeCell ref="A197:T197"/>
    <mergeCell ref="B140:I140"/>
    <mergeCell ref="A139:T139"/>
    <mergeCell ref="A136:T136"/>
    <mergeCell ref="A114:I114"/>
    <mergeCell ref="A115:J116"/>
    <mergeCell ref="Q115:T116"/>
    <mergeCell ref="K116:M116"/>
    <mergeCell ref="N116:P116"/>
    <mergeCell ref="B175:I175"/>
    <mergeCell ref="B165:I165"/>
    <mergeCell ref="B128:I128"/>
    <mergeCell ref="A137:A138"/>
    <mergeCell ref="B137:I138"/>
    <mergeCell ref="A152:J153"/>
    <mergeCell ref="A156:A157"/>
    <mergeCell ref="A155:T155"/>
    <mergeCell ref="J156:J157"/>
    <mergeCell ref="K156:M156"/>
    <mergeCell ref="N156:P156"/>
    <mergeCell ref="Q152:T153"/>
    <mergeCell ref="K153:M153"/>
    <mergeCell ref="N153:P153"/>
    <mergeCell ref="B156:I157"/>
    <mergeCell ref="Q156:S156"/>
    <mergeCell ref="N98:P98"/>
    <mergeCell ref="Q98:S98"/>
    <mergeCell ref="T98:T99"/>
    <mergeCell ref="A100:T100"/>
    <mergeCell ref="A103:I103"/>
    <mergeCell ref="A110:T110"/>
    <mergeCell ref="A111:I113"/>
    <mergeCell ref="J111:J113"/>
    <mergeCell ref="K111:M112"/>
    <mergeCell ref="N111:P112"/>
    <mergeCell ref="Q111:S112"/>
    <mergeCell ref="T111:T113"/>
    <mergeCell ref="A104:J105"/>
    <mergeCell ref="Q104:T105"/>
    <mergeCell ref="K105:M105"/>
    <mergeCell ref="N105:P105"/>
    <mergeCell ref="A106:T107"/>
    <mergeCell ref="B102:I102"/>
  </mergeCells>
  <phoneticPr fontId="5" type="noConversion"/>
  <conditionalFormatting sqref="U189 U3:U6 U28:U29">
    <cfRule type="cellIs" dxfId="23" priority="47" operator="equal">
      <formula>"E bine"</formula>
    </cfRule>
  </conditionalFormatting>
  <conditionalFormatting sqref="U189 U3:U6 U28:U29">
    <cfRule type="cellIs" dxfId="22" priority="46" operator="equal">
      <formula>"NU e bine"</formula>
    </cfRule>
  </conditionalFormatting>
  <conditionalFormatting sqref="U3:V6 U28:V29">
    <cfRule type="cellIs" dxfId="21" priority="39" operator="equal">
      <formula>"Suma trebuie să fie 52"</formula>
    </cfRule>
    <cfRule type="cellIs" dxfId="20" priority="40" operator="equal">
      <formula>"Corect"</formula>
    </cfRule>
    <cfRule type="cellIs" dxfId="19" priority="41" operator="equal">
      <formula>SUM($B$28:$J$28)</formula>
    </cfRule>
    <cfRule type="cellIs" dxfId="18" priority="42" operator="lessThan">
      <formula>"(SUM(B28:K28)=52"</formula>
    </cfRule>
    <cfRule type="cellIs" dxfId="17" priority="43" operator="equal">
      <formula>52</formula>
    </cfRule>
    <cfRule type="cellIs" dxfId="16" priority="44" operator="equal">
      <formula>$K$28</formula>
    </cfRule>
    <cfRule type="cellIs" dxfId="15" priority="45" operator="equal">
      <formula>$B$28:$K$28=52</formula>
    </cfRule>
  </conditionalFormatting>
  <conditionalFormatting sqref="U189:V189 U3:V6 U28:V29">
    <cfRule type="cellIs" dxfId="14" priority="37" operator="equal">
      <formula>"Suma trebuie să fie 52"</formula>
    </cfRule>
    <cfRule type="cellIs" dxfId="13" priority="38" operator="equal">
      <formula>"Corect"</formula>
    </cfRule>
  </conditionalFormatting>
  <conditionalFormatting sqref="U3:X6">
    <cfRule type="cellIs" dxfId="12" priority="36" operator="equal">
      <formula>"Trebuie alocate cel puțin 20 de ore pe săptămână"</formula>
    </cfRule>
  </conditionalFormatting>
  <conditionalFormatting sqref="U189:X189 U28:V29">
    <cfRule type="cellIs" dxfId="11" priority="24" operator="equal">
      <formula>"Corect"</formula>
    </cfRule>
  </conditionalFormatting>
  <conditionalFormatting sqref="U28:V28">
    <cfRule type="cellIs" dxfId="10" priority="23" operator="equal">
      <formula>"Correct"</formula>
    </cfRule>
  </conditionalFormatting>
  <conditionalFormatting sqref="U41:W41 U50:W50 U60:W60 U69:W69">
    <cfRule type="cellIs" dxfId="9" priority="20" operator="equal">
      <formula>"E trebuie să fie cel puțin egal cu C+VP"</formula>
    </cfRule>
    <cfRule type="cellIs" dxfId="8" priority="21" operator="equal">
      <formula>"Corect"</formula>
    </cfRule>
  </conditionalFormatting>
  <conditionalFormatting sqref="U189:V189">
    <cfRule type="cellIs" dxfId="7" priority="2" operator="equal">
      <formula>"Nu corespunde cu tabelul de opționale"</formula>
    </cfRule>
    <cfRule type="cellIs" dxfId="6" priority="3" operator="equal">
      <formula>"Suma trebuie să fie 52"</formula>
    </cfRule>
    <cfRule type="cellIs" dxfId="5" priority="4" operator="equal">
      <formula>"Corect"</formula>
    </cfRule>
    <cfRule type="cellIs" dxfId="4" priority="5" operator="equal">
      <formula>SUM($B$28:$J$28)</formula>
    </cfRule>
    <cfRule type="cellIs" dxfId="3" priority="6" operator="lessThan">
      <formula>"(SUM(B28:K28)=52"</formula>
    </cfRule>
    <cfRule type="cellIs" dxfId="2" priority="7" operator="equal">
      <formula>52</formula>
    </cfRule>
    <cfRule type="cellIs" dxfId="1" priority="8" operator="equal">
      <formula>$K$28</formula>
    </cfRule>
    <cfRule type="cellIs" dxfId="0" priority="9" operator="equal">
      <formula>$B$28:$K$28=52</formula>
    </cfRule>
  </conditionalFormatting>
  <dataValidations count="8">
    <dataValidation type="list" allowBlank="1" showInputMessage="1" showErrorMessage="1" sqref="R201:R202 R81:R84 R207 R198:R199 R204:R205 R91 R56:R59 R37:R40 R76:R79 R46:R49 R86:R89 R65:R68">
      <formula1>$R$36</formula1>
    </dataValidation>
    <dataValidation type="list" allowBlank="1" showInputMessage="1" showErrorMessage="1" sqref="Q201:Q202 Q81:Q84 Q207 Q198:Q199 Q204:Q205 Q91 Q56:Q59 Q37:Q40 Q76:Q79 Q46:Q49 Q86:Q89 Q65:Q68">
      <formula1>$Q$36</formula1>
    </dataValidation>
    <dataValidation type="list" allowBlank="1" showInputMessage="1" showErrorMessage="1" sqref="S201:S202 S81:S84 S207 S198:S199 S204:S205 S91 S37:S40 S86:S89 S76:S79 S46:S49 S56:S59 S65:S68">
      <formula1>$S$36</formula1>
    </dataValidation>
    <dataValidation type="list" allowBlank="1" showInputMessage="1" showErrorMessage="1" sqref="T123:T125 T178 T81:T84 T91 T56:T59 T37:T40 T86:T89 T76:T79 T46:T49 T148:T149 T65:T68 T140:T145 T128:T129 T159:T174">
      <formula1>$O$33:$S$33</formula1>
    </dataValidation>
    <dataValidation type="list" allowBlank="1" showInputMessage="1" showErrorMessage="1" sqref="T146 T176 T126">
      <formula1>$P$33:$S$33</formula1>
    </dataValidation>
    <dataValidation type="list" allowBlank="1" showInputMessage="1" showErrorMessage="1" sqref="B123:I125 B178:I178 B128:I129 B148:I149 B140:I145 B159:B175 C159:I174">
      <formula1>$B$35:$B$117</formula1>
    </dataValidation>
    <dataValidation type="list" allowBlank="1" showInputMessage="1" showErrorMessage="1" sqref="S101:S102 S175">
      <formula1>"VP"</formula1>
    </dataValidation>
    <dataValidation type="list" allowBlank="1" showInputMessage="1" showErrorMessage="1" sqref="T101:T102 T175">
      <formula1>"DF,DS,DC,DA,DSIN"</formula1>
    </dataValidation>
  </dataValidations>
  <pageMargins left="0.7" right="0.7" top="0.75" bottom="0.75" header="0.3" footer="0.3"/>
  <pageSetup paperSize="9" orientation="landscape" blackAndWhite="1" r:id="rId1"/>
  <headerFooter>
    <oddHeader>&amp;C_x000D__x000D__x000D_&amp;R&amp;P</oddHeader>
    <oddFooter>&amp;LRECTOR,_x000D_Prof.univ.dr. Daniel-Ovidiu DAVID&amp;CDECAN,_x000D_Conf. univ. dr. Ioan-Rareș MOLDOVAN&amp;R                                           DIRECTOR DE DEPARTAMENT,_x000D_Lect. univ. dr. Laura TUȘA-ILEA</oddFooter>
  </headerFooter>
  <ignoredErrors>
    <ignoredError sqref="Q41" formula="1"/>
    <ignoredError sqref="K94" formulaRange="1"/>
  </ignoredErrors>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1"/>
  <sheetViews>
    <sheetView view="pageLayout" topLeftCell="A14" zoomScaleNormal="150" zoomScalePageLayoutView="150" workbookViewId="0">
      <selection activeCell="A31" sqref="A31:N31"/>
    </sheetView>
  </sheetViews>
  <sheetFormatPr baseColWidth="10" defaultColWidth="8.83203125" defaultRowHeight="15" x14ac:dyDescent="0.2"/>
  <sheetData>
    <row r="1" spans="1:14" x14ac:dyDescent="0.2">
      <c r="A1" s="319" t="s">
        <v>105</v>
      </c>
      <c r="B1" s="319"/>
      <c r="C1" s="319"/>
      <c r="D1" s="319"/>
      <c r="E1" s="319"/>
      <c r="F1" s="319"/>
      <c r="G1" s="319"/>
      <c r="H1" s="319"/>
      <c r="I1" s="319"/>
      <c r="J1" s="319"/>
      <c r="K1" s="319"/>
      <c r="L1" s="319"/>
      <c r="M1" s="319"/>
      <c r="N1" s="319"/>
    </row>
    <row r="3" spans="1:14" ht="15" customHeight="1" x14ac:dyDescent="0.2">
      <c r="A3" s="320" t="s">
        <v>106</v>
      </c>
      <c r="B3" s="320"/>
      <c r="C3" s="320"/>
      <c r="D3" s="320"/>
      <c r="E3" s="320"/>
      <c r="F3" s="320"/>
      <c r="G3" s="320"/>
      <c r="H3" s="320"/>
      <c r="I3" s="320"/>
      <c r="J3" s="320"/>
      <c r="K3" s="320"/>
      <c r="L3" s="320"/>
      <c r="M3" s="318"/>
      <c r="N3" s="318"/>
    </row>
    <row r="4" spans="1:14" ht="15" customHeight="1" x14ac:dyDescent="0.2">
      <c r="A4" s="321" t="s">
        <v>107</v>
      </c>
      <c r="B4" s="322"/>
      <c r="C4" s="322"/>
      <c r="D4" s="322"/>
      <c r="E4" s="322"/>
      <c r="F4" s="322"/>
      <c r="G4" s="322"/>
      <c r="H4" s="322"/>
      <c r="I4" s="322"/>
      <c r="J4" s="322"/>
      <c r="K4" s="322"/>
      <c r="L4" s="322"/>
      <c r="M4" s="325" t="s">
        <v>108</v>
      </c>
      <c r="N4" s="325"/>
    </row>
    <row r="5" spans="1:14" ht="15" customHeight="1" x14ac:dyDescent="0.2">
      <c r="A5" s="323"/>
      <c r="B5" s="324"/>
      <c r="C5" s="324"/>
      <c r="D5" s="324"/>
      <c r="E5" s="324"/>
      <c r="F5" s="324"/>
      <c r="G5" s="324"/>
      <c r="H5" s="324"/>
      <c r="I5" s="324"/>
      <c r="J5" s="324"/>
      <c r="K5" s="324"/>
      <c r="L5" s="324"/>
      <c r="M5" s="325"/>
      <c r="N5" s="325"/>
    </row>
    <row r="6" spans="1:14" x14ac:dyDescent="0.2">
      <c r="A6" s="312" t="s">
        <v>174</v>
      </c>
      <c r="B6" s="313"/>
      <c r="C6" s="313"/>
      <c r="D6" s="313"/>
      <c r="E6" s="313"/>
      <c r="F6" s="313"/>
      <c r="G6" s="313"/>
      <c r="H6" s="313"/>
      <c r="I6" s="313"/>
      <c r="J6" s="313"/>
      <c r="K6" s="313"/>
      <c r="L6" s="314"/>
      <c r="M6" s="318"/>
      <c r="N6" s="318"/>
    </row>
    <row r="7" spans="1:14" x14ac:dyDescent="0.2">
      <c r="A7" s="315"/>
      <c r="B7" s="316"/>
      <c r="C7" s="316"/>
      <c r="D7" s="316"/>
      <c r="E7" s="316"/>
      <c r="F7" s="316"/>
      <c r="G7" s="316"/>
      <c r="H7" s="316"/>
      <c r="I7" s="316"/>
      <c r="J7" s="316"/>
      <c r="K7" s="316"/>
      <c r="L7" s="317"/>
      <c r="M7" s="318"/>
      <c r="N7" s="318"/>
    </row>
    <row r="8" spans="1:14" x14ac:dyDescent="0.2">
      <c r="A8" s="312" t="s">
        <v>175</v>
      </c>
      <c r="B8" s="313"/>
      <c r="C8" s="313"/>
      <c r="D8" s="313"/>
      <c r="E8" s="313"/>
      <c r="F8" s="313"/>
      <c r="G8" s="313"/>
      <c r="H8" s="313"/>
      <c r="I8" s="313"/>
      <c r="J8" s="313"/>
      <c r="K8" s="313"/>
      <c r="L8" s="314"/>
      <c r="M8" s="318"/>
      <c r="N8" s="318"/>
    </row>
    <row r="9" spans="1:14" x14ac:dyDescent="0.2">
      <c r="A9" s="315"/>
      <c r="B9" s="316"/>
      <c r="C9" s="316"/>
      <c r="D9" s="316"/>
      <c r="E9" s="316"/>
      <c r="F9" s="316"/>
      <c r="G9" s="316"/>
      <c r="H9" s="316"/>
      <c r="I9" s="316"/>
      <c r="J9" s="316"/>
      <c r="K9" s="316"/>
      <c r="L9" s="317"/>
      <c r="M9" s="318"/>
      <c r="N9" s="318"/>
    </row>
    <row r="10" spans="1:14" x14ac:dyDescent="0.2">
      <c r="A10" s="312" t="s">
        <v>109</v>
      </c>
      <c r="B10" s="313"/>
      <c r="C10" s="313"/>
      <c r="D10" s="313"/>
      <c r="E10" s="313"/>
      <c r="F10" s="313"/>
      <c r="G10" s="313"/>
      <c r="H10" s="313"/>
      <c r="I10" s="313"/>
      <c r="J10" s="313"/>
      <c r="K10" s="313"/>
      <c r="L10" s="314"/>
      <c r="M10" s="318"/>
      <c r="N10" s="318"/>
    </row>
    <row r="11" spans="1:14" x14ac:dyDescent="0.2">
      <c r="A11" s="326"/>
      <c r="B11" s="327"/>
      <c r="C11" s="327"/>
      <c r="D11" s="327"/>
      <c r="E11" s="327"/>
      <c r="F11" s="327"/>
      <c r="G11" s="327"/>
      <c r="H11" s="327"/>
      <c r="I11" s="327"/>
      <c r="J11" s="327"/>
      <c r="K11" s="327"/>
      <c r="L11" s="328"/>
      <c r="M11" s="318"/>
      <c r="N11" s="318"/>
    </row>
    <row r="13" spans="1:14" ht="32.25" customHeight="1" x14ac:dyDescent="0.2">
      <c r="A13" s="320" t="s">
        <v>115</v>
      </c>
      <c r="B13" s="320"/>
      <c r="C13" s="320"/>
      <c r="D13" s="320"/>
      <c r="E13" s="320"/>
      <c r="F13" s="320"/>
      <c r="G13" s="320"/>
      <c r="H13" s="320"/>
      <c r="I13" s="320"/>
      <c r="J13" s="320"/>
      <c r="K13" s="320"/>
      <c r="L13" s="320"/>
      <c r="M13" s="329"/>
      <c r="N13" s="330"/>
    </row>
    <row r="14" spans="1:14" x14ac:dyDescent="0.2">
      <c r="A14" s="321" t="s">
        <v>116</v>
      </c>
      <c r="B14" s="322"/>
      <c r="C14" s="322"/>
      <c r="D14" s="322"/>
      <c r="E14" s="322"/>
      <c r="F14" s="322"/>
      <c r="G14" s="322"/>
      <c r="H14" s="322"/>
      <c r="I14" s="322"/>
      <c r="J14" s="322"/>
      <c r="K14" s="322"/>
      <c r="L14" s="322"/>
      <c r="M14" s="325" t="s">
        <v>108</v>
      </c>
      <c r="N14" s="325"/>
    </row>
    <row r="15" spans="1:14" x14ac:dyDescent="0.2">
      <c r="A15" s="323"/>
      <c r="B15" s="324"/>
      <c r="C15" s="324"/>
      <c r="D15" s="324"/>
      <c r="E15" s="324"/>
      <c r="F15" s="324"/>
      <c r="G15" s="324"/>
      <c r="H15" s="324"/>
      <c r="I15" s="324"/>
      <c r="J15" s="324"/>
      <c r="K15" s="324"/>
      <c r="L15" s="324"/>
      <c r="M15" s="325"/>
      <c r="N15" s="325"/>
    </row>
    <row r="16" spans="1:14" x14ac:dyDescent="0.2">
      <c r="A16" s="312" t="s">
        <v>165</v>
      </c>
      <c r="B16" s="313"/>
      <c r="C16" s="313"/>
      <c r="D16" s="313"/>
      <c r="E16" s="313"/>
      <c r="F16" s="313"/>
      <c r="G16" s="313"/>
      <c r="H16" s="313"/>
      <c r="I16" s="313"/>
      <c r="J16" s="313"/>
      <c r="K16" s="313"/>
      <c r="L16" s="314"/>
      <c r="M16" s="331"/>
      <c r="N16" s="332"/>
    </row>
    <row r="17" spans="1:14" ht="15" customHeight="1" x14ac:dyDescent="0.2">
      <c r="A17" s="315"/>
      <c r="B17" s="316"/>
      <c r="C17" s="316"/>
      <c r="D17" s="316"/>
      <c r="E17" s="316"/>
      <c r="F17" s="316"/>
      <c r="G17" s="316"/>
      <c r="H17" s="316"/>
      <c r="I17" s="316"/>
      <c r="J17" s="316"/>
      <c r="K17" s="316"/>
      <c r="L17" s="317"/>
      <c r="M17" s="333"/>
      <c r="N17" s="334"/>
    </row>
    <row r="18" spans="1:14" x14ac:dyDescent="0.2">
      <c r="A18" s="312" t="s">
        <v>166</v>
      </c>
      <c r="B18" s="313"/>
      <c r="C18" s="313"/>
      <c r="D18" s="313"/>
      <c r="E18" s="313"/>
      <c r="F18" s="313"/>
      <c r="G18" s="313"/>
      <c r="H18" s="313"/>
      <c r="I18" s="313"/>
      <c r="J18" s="313"/>
      <c r="K18" s="313"/>
      <c r="L18" s="314"/>
      <c r="M18" s="331"/>
      <c r="N18" s="332"/>
    </row>
    <row r="19" spans="1:14" x14ac:dyDescent="0.2">
      <c r="A19" s="315"/>
      <c r="B19" s="316"/>
      <c r="C19" s="316"/>
      <c r="D19" s="316"/>
      <c r="E19" s="316"/>
      <c r="F19" s="316"/>
      <c r="G19" s="316"/>
      <c r="H19" s="316"/>
      <c r="I19" s="316"/>
      <c r="J19" s="316"/>
      <c r="K19" s="316"/>
      <c r="L19" s="317"/>
      <c r="M19" s="333"/>
      <c r="N19" s="334"/>
    </row>
    <row r="20" spans="1:14" ht="15" customHeight="1" x14ac:dyDescent="0.2">
      <c r="A20" s="312" t="s">
        <v>167</v>
      </c>
      <c r="B20" s="313"/>
      <c r="C20" s="313"/>
      <c r="D20" s="313"/>
      <c r="E20" s="313"/>
      <c r="F20" s="313"/>
      <c r="G20" s="313"/>
      <c r="H20" s="313"/>
      <c r="I20" s="313"/>
      <c r="J20" s="313"/>
      <c r="K20" s="313"/>
      <c r="L20" s="314"/>
      <c r="M20" s="318"/>
      <c r="N20" s="318"/>
    </row>
    <row r="21" spans="1:14" x14ac:dyDescent="0.2">
      <c r="A21" s="326"/>
      <c r="B21" s="327"/>
      <c r="C21" s="327"/>
      <c r="D21" s="327"/>
      <c r="E21" s="327"/>
      <c r="F21" s="327"/>
      <c r="G21" s="327"/>
      <c r="H21" s="327"/>
      <c r="I21" s="327"/>
      <c r="J21" s="327"/>
      <c r="K21" s="327"/>
      <c r="L21" s="328"/>
      <c r="M21" s="318"/>
      <c r="N21" s="318"/>
    </row>
    <row r="22" spans="1:14" x14ac:dyDescent="0.2">
      <c r="A22" s="312" t="s">
        <v>110</v>
      </c>
      <c r="B22" s="313"/>
      <c r="C22" s="313"/>
      <c r="D22" s="313"/>
      <c r="E22" s="313"/>
      <c r="F22" s="313"/>
      <c r="G22" s="313"/>
      <c r="H22" s="313"/>
      <c r="I22" s="313"/>
      <c r="J22" s="313"/>
      <c r="K22" s="313"/>
      <c r="L22" s="314"/>
      <c r="M22" s="318"/>
      <c r="N22" s="318"/>
    </row>
    <row r="23" spans="1:14" x14ac:dyDescent="0.2">
      <c r="A23" s="326"/>
      <c r="B23" s="327"/>
      <c r="C23" s="327"/>
      <c r="D23" s="327"/>
      <c r="E23" s="327"/>
      <c r="F23" s="327"/>
      <c r="G23" s="327"/>
      <c r="H23" s="327"/>
      <c r="I23" s="327"/>
      <c r="J23" s="327"/>
      <c r="K23" s="327"/>
      <c r="L23" s="328"/>
      <c r="M23" s="318"/>
      <c r="N23" s="318"/>
    </row>
    <row r="24" spans="1:14" x14ac:dyDescent="0.2">
      <c r="A24" s="312" t="s">
        <v>111</v>
      </c>
      <c r="B24" s="313"/>
      <c r="C24" s="313"/>
      <c r="D24" s="313"/>
      <c r="E24" s="313"/>
      <c r="F24" s="313"/>
      <c r="G24" s="313"/>
      <c r="H24" s="313"/>
      <c r="I24" s="313"/>
      <c r="J24" s="313"/>
      <c r="K24" s="313"/>
      <c r="L24" s="314"/>
      <c r="M24" s="318"/>
      <c r="N24" s="318"/>
    </row>
    <row r="25" spans="1:14" ht="10.5" customHeight="1" x14ac:dyDescent="0.2">
      <c r="A25" s="326"/>
      <c r="B25" s="327"/>
      <c r="C25" s="327"/>
      <c r="D25" s="327"/>
      <c r="E25" s="327"/>
      <c r="F25" s="327"/>
      <c r="G25" s="327"/>
      <c r="H25" s="327"/>
      <c r="I25" s="327"/>
      <c r="J25" s="327"/>
      <c r="K25" s="327"/>
      <c r="L25" s="328"/>
      <c r="M25" s="318"/>
      <c r="N25" s="318"/>
    </row>
    <row r="26" spans="1:14" x14ac:dyDescent="0.2">
      <c r="A26" s="56"/>
      <c r="B26" s="56"/>
      <c r="C26" s="56"/>
      <c r="D26" s="56"/>
      <c r="E26" s="56"/>
      <c r="F26" s="56"/>
      <c r="G26" s="56"/>
      <c r="H26" s="56"/>
      <c r="I26" s="56"/>
      <c r="J26" s="56"/>
      <c r="K26" s="56"/>
      <c r="L26" s="56"/>
      <c r="M26" s="57"/>
      <c r="N26" s="57"/>
    </row>
    <row r="27" spans="1:14" x14ac:dyDescent="0.2">
      <c r="A27" s="335" t="s">
        <v>117</v>
      </c>
      <c r="B27" s="336"/>
      <c r="C27" s="336"/>
      <c r="D27" s="336"/>
      <c r="E27" s="336"/>
      <c r="F27" s="336"/>
      <c r="G27" s="336"/>
      <c r="H27" s="336"/>
      <c r="I27" s="336"/>
      <c r="J27" s="336"/>
      <c r="K27" s="336"/>
      <c r="L27" s="336"/>
      <c r="M27" s="336"/>
      <c r="N27" s="337"/>
    </row>
    <row r="28" spans="1:14" x14ac:dyDescent="0.2">
      <c r="A28" s="338" t="s">
        <v>176</v>
      </c>
      <c r="B28" s="339"/>
      <c r="C28" s="339"/>
      <c r="D28" s="339"/>
      <c r="E28" s="339"/>
      <c r="F28" s="339"/>
      <c r="G28" s="339"/>
      <c r="H28" s="339"/>
      <c r="I28" s="339"/>
      <c r="J28" s="339"/>
      <c r="K28" s="339"/>
      <c r="L28" s="339"/>
      <c r="M28" s="339"/>
      <c r="N28" s="340"/>
    </row>
    <row r="29" spans="1:14" x14ac:dyDescent="0.2">
      <c r="A29" s="338" t="s">
        <v>177</v>
      </c>
      <c r="B29" s="339"/>
      <c r="C29" s="339"/>
      <c r="D29" s="339"/>
      <c r="E29" s="339"/>
      <c r="F29" s="339"/>
      <c r="G29" s="339"/>
      <c r="H29" s="339"/>
      <c r="I29" s="339"/>
      <c r="J29" s="339"/>
      <c r="K29" s="339"/>
      <c r="L29" s="339"/>
      <c r="M29" s="339"/>
      <c r="N29" s="340"/>
    </row>
    <row r="30" spans="1:14" x14ac:dyDescent="0.2">
      <c r="A30" s="338" t="s">
        <v>178</v>
      </c>
      <c r="B30" s="339"/>
      <c r="C30" s="339"/>
      <c r="D30" s="339"/>
      <c r="E30" s="339"/>
      <c r="F30" s="339"/>
      <c r="G30" s="339"/>
      <c r="H30" s="339"/>
      <c r="I30" s="339"/>
      <c r="J30" s="339"/>
      <c r="K30" s="339"/>
      <c r="L30" s="339"/>
      <c r="M30" s="339"/>
      <c r="N30" s="340"/>
    </row>
    <row r="31" spans="1:14" x14ac:dyDescent="0.2">
      <c r="A31" s="338" t="s">
        <v>179</v>
      </c>
      <c r="B31" s="339"/>
      <c r="C31" s="339"/>
      <c r="D31" s="339"/>
      <c r="E31" s="339"/>
      <c r="F31" s="339"/>
      <c r="G31" s="339"/>
      <c r="H31" s="339"/>
      <c r="I31" s="339"/>
      <c r="J31" s="339"/>
      <c r="K31" s="339"/>
      <c r="L31" s="339"/>
      <c r="M31" s="339"/>
      <c r="N31" s="340"/>
    </row>
  </sheetData>
  <mergeCells count="30">
    <mergeCell ref="A20:L21"/>
    <mergeCell ref="M20:N21"/>
    <mergeCell ref="A22:L23"/>
    <mergeCell ref="M22:N23"/>
    <mergeCell ref="A24:L25"/>
    <mergeCell ref="M24:N25"/>
    <mergeCell ref="A27:N27"/>
    <mergeCell ref="A28:N28"/>
    <mergeCell ref="A29:N29"/>
    <mergeCell ref="A30:N30"/>
    <mergeCell ref="A31:N31"/>
    <mergeCell ref="A14:L15"/>
    <mergeCell ref="M14:N15"/>
    <mergeCell ref="A16:L17"/>
    <mergeCell ref="M16:N17"/>
    <mergeCell ref="A18:L19"/>
    <mergeCell ref="M18:N19"/>
    <mergeCell ref="A8:L9"/>
    <mergeCell ref="M8:N9"/>
    <mergeCell ref="A10:L11"/>
    <mergeCell ref="M10:N11"/>
    <mergeCell ref="A13:L13"/>
    <mergeCell ref="M13:N13"/>
    <mergeCell ref="A6:L7"/>
    <mergeCell ref="M6:N7"/>
    <mergeCell ref="A1:N1"/>
    <mergeCell ref="A3:L3"/>
    <mergeCell ref="M3:N3"/>
    <mergeCell ref="A4:L5"/>
    <mergeCell ref="M4:N5"/>
  </mergeCells>
  <phoneticPr fontId="18" type="noConversion"/>
  <pageMargins left="0.70866141732283472" right="0.70866141732283472" top="0.74803149606299213" bottom="0.74803149606299213" header="0.31496062992125984" footer="0.31496062992125984"/>
  <pageSetup paperSize="9" orientation="landscape" horizontalDpi="4294967295" verticalDpi="4294967295" r:id="rId1"/>
  <headerFooter>
    <oddFooter>&amp;LDECAN,_x000D_Conf. Univ. Dr. Ioan-Rareș MOLDOVAN&amp;RDIRECTOR DE DEPARTAMENT,_x000D_Lect. univ. Dr. Laura TUȘA-ILEA_x000D_.</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Group Box 1">
              <controlPr defaultSize="0" autoFill="0" autoPict="0">
                <anchor moveWithCells="1">
                  <from>
                    <xdr:col>11</xdr:col>
                    <xdr:colOff>609600</xdr:colOff>
                    <xdr:row>2</xdr:row>
                    <xdr:rowOff>0</xdr:rowOff>
                  </from>
                  <to>
                    <xdr:col>13</xdr:col>
                    <xdr:colOff>596900</xdr:colOff>
                    <xdr:row>3</xdr:row>
                    <xdr:rowOff>0</xdr:rowOff>
                  </to>
                </anchor>
              </controlPr>
            </control>
          </mc:Choice>
          <mc:Fallback/>
        </mc:AlternateContent>
        <mc:AlternateContent xmlns:mc="http://schemas.openxmlformats.org/markup-compatibility/2006">
          <mc:Choice Requires="x14">
            <control shapeId="4098" r:id="rId5" name="Option Button 2">
              <controlPr defaultSize="0" autoFill="0" autoLine="0" autoPict="0">
                <anchor moveWithCells="1">
                  <from>
                    <xdr:col>12</xdr:col>
                    <xdr:colOff>101600</xdr:colOff>
                    <xdr:row>2</xdr:row>
                    <xdr:rowOff>12700</xdr:rowOff>
                  </from>
                  <to>
                    <xdr:col>12</xdr:col>
                    <xdr:colOff>546100</xdr:colOff>
                    <xdr:row>2</xdr:row>
                    <xdr:rowOff>177800</xdr:rowOff>
                  </to>
                </anchor>
              </controlPr>
            </control>
          </mc:Choice>
          <mc:Fallback/>
        </mc:AlternateContent>
        <mc:AlternateContent xmlns:mc="http://schemas.openxmlformats.org/markup-compatibility/2006">
          <mc:Choice Requires="x14">
            <control shapeId="4099" r:id="rId6" name="Option Button 3">
              <controlPr defaultSize="0" autoFill="0" autoLine="0" autoPict="0">
                <anchor moveWithCells="1">
                  <from>
                    <xdr:col>13</xdr:col>
                    <xdr:colOff>101600</xdr:colOff>
                    <xdr:row>2</xdr:row>
                    <xdr:rowOff>12700</xdr:rowOff>
                  </from>
                  <to>
                    <xdr:col>13</xdr:col>
                    <xdr:colOff>546100</xdr:colOff>
                    <xdr:row>2</xdr:row>
                    <xdr:rowOff>177800</xdr:rowOff>
                  </to>
                </anchor>
              </controlPr>
            </control>
          </mc:Choice>
          <mc:Fallback/>
        </mc:AlternateContent>
        <mc:AlternateContent xmlns:mc="http://schemas.openxmlformats.org/markup-compatibility/2006">
          <mc:Choice Requires="x14">
            <control shapeId="4100" r:id="rId7" name="Group Box 4">
              <controlPr defaultSize="0" autoFill="0" autoPict="0">
                <anchor moveWithCells="1">
                  <from>
                    <xdr:col>11</xdr:col>
                    <xdr:colOff>609600</xdr:colOff>
                    <xdr:row>7</xdr:row>
                    <xdr:rowOff>101600</xdr:rowOff>
                  </from>
                  <to>
                    <xdr:col>13</xdr:col>
                    <xdr:colOff>596900</xdr:colOff>
                    <xdr:row>8</xdr:row>
                    <xdr:rowOff>101600</xdr:rowOff>
                  </to>
                </anchor>
              </controlPr>
            </control>
          </mc:Choice>
          <mc:Fallback/>
        </mc:AlternateContent>
        <mc:AlternateContent xmlns:mc="http://schemas.openxmlformats.org/markup-compatibility/2006">
          <mc:Choice Requires="x14">
            <control shapeId="4101" r:id="rId8" name="Option Button 5">
              <controlPr defaultSize="0" autoFill="0" autoLine="0" autoPict="0">
                <anchor moveWithCells="1">
                  <from>
                    <xdr:col>12</xdr:col>
                    <xdr:colOff>101600</xdr:colOff>
                    <xdr:row>7</xdr:row>
                    <xdr:rowOff>101600</xdr:rowOff>
                  </from>
                  <to>
                    <xdr:col>12</xdr:col>
                    <xdr:colOff>546100</xdr:colOff>
                    <xdr:row>8</xdr:row>
                    <xdr:rowOff>88900</xdr:rowOff>
                  </to>
                </anchor>
              </controlPr>
            </control>
          </mc:Choice>
          <mc:Fallback/>
        </mc:AlternateContent>
        <mc:AlternateContent xmlns:mc="http://schemas.openxmlformats.org/markup-compatibility/2006">
          <mc:Choice Requires="x14">
            <control shapeId="4102" r:id="rId9" name="Option Button 6">
              <controlPr defaultSize="0" autoFill="0" autoLine="0" autoPict="0">
                <anchor moveWithCells="1">
                  <from>
                    <xdr:col>13</xdr:col>
                    <xdr:colOff>101600</xdr:colOff>
                    <xdr:row>7</xdr:row>
                    <xdr:rowOff>101600</xdr:rowOff>
                  </from>
                  <to>
                    <xdr:col>13</xdr:col>
                    <xdr:colOff>546100</xdr:colOff>
                    <xdr:row>8</xdr:row>
                    <xdr:rowOff>88900</xdr:rowOff>
                  </to>
                </anchor>
              </controlPr>
            </control>
          </mc:Choice>
          <mc:Fallback/>
        </mc:AlternateContent>
        <mc:AlternateContent xmlns:mc="http://schemas.openxmlformats.org/markup-compatibility/2006">
          <mc:Choice Requires="x14">
            <control shapeId="4103" r:id="rId10" name="Group Box 7">
              <controlPr defaultSize="0" autoFill="0" autoPict="0">
                <anchor moveWithCells="1">
                  <from>
                    <xdr:col>11</xdr:col>
                    <xdr:colOff>609600</xdr:colOff>
                    <xdr:row>9</xdr:row>
                    <xdr:rowOff>101600</xdr:rowOff>
                  </from>
                  <to>
                    <xdr:col>13</xdr:col>
                    <xdr:colOff>596900</xdr:colOff>
                    <xdr:row>10</xdr:row>
                    <xdr:rowOff>101600</xdr:rowOff>
                  </to>
                </anchor>
              </controlPr>
            </control>
          </mc:Choice>
          <mc:Fallback/>
        </mc:AlternateContent>
        <mc:AlternateContent xmlns:mc="http://schemas.openxmlformats.org/markup-compatibility/2006">
          <mc:Choice Requires="x14">
            <control shapeId="4104" r:id="rId11" name="Option Button 8">
              <controlPr defaultSize="0" autoFill="0" autoLine="0" autoPict="0">
                <anchor moveWithCells="1">
                  <from>
                    <xdr:col>12</xdr:col>
                    <xdr:colOff>101600</xdr:colOff>
                    <xdr:row>9</xdr:row>
                    <xdr:rowOff>101600</xdr:rowOff>
                  </from>
                  <to>
                    <xdr:col>12</xdr:col>
                    <xdr:colOff>546100</xdr:colOff>
                    <xdr:row>10</xdr:row>
                    <xdr:rowOff>88900</xdr:rowOff>
                  </to>
                </anchor>
              </controlPr>
            </control>
          </mc:Choice>
          <mc:Fallback/>
        </mc:AlternateContent>
        <mc:AlternateContent xmlns:mc="http://schemas.openxmlformats.org/markup-compatibility/2006">
          <mc:Choice Requires="x14">
            <control shapeId="4105" r:id="rId12" name="Option Button 9">
              <controlPr defaultSize="0" autoFill="0" autoLine="0" autoPict="0">
                <anchor moveWithCells="1">
                  <from>
                    <xdr:col>13</xdr:col>
                    <xdr:colOff>101600</xdr:colOff>
                    <xdr:row>9</xdr:row>
                    <xdr:rowOff>101600</xdr:rowOff>
                  </from>
                  <to>
                    <xdr:col>13</xdr:col>
                    <xdr:colOff>546100</xdr:colOff>
                    <xdr:row>10</xdr:row>
                    <xdr:rowOff>88900</xdr:rowOff>
                  </to>
                </anchor>
              </controlPr>
            </control>
          </mc:Choice>
          <mc:Fallback/>
        </mc:AlternateContent>
        <mc:AlternateContent xmlns:mc="http://schemas.openxmlformats.org/markup-compatibility/2006">
          <mc:Choice Requires="x14">
            <control shapeId="4106" r:id="rId13" name="Group Box 10">
              <controlPr defaultSize="0" autoFill="0" autoPict="0">
                <anchor moveWithCells="1">
                  <from>
                    <xdr:col>11</xdr:col>
                    <xdr:colOff>609600</xdr:colOff>
                    <xdr:row>12</xdr:row>
                    <xdr:rowOff>0</xdr:rowOff>
                  </from>
                  <to>
                    <xdr:col>13</xdr:col>
                    <xdr:colOff>596900</xdr:colOff>
                    <xdr:row>13</xdr:row>
                    <xdr:rowOff>0</xdr:rowOff>
                  </to>
                </anchor>
              </controlPr>
            </control>
          </mc:Choice>
          <mc:Fallback/>
        </mc:AlternateContent>
        <mc:AlternateContent xmlns:mc="http://schemas.openxmlformats.org/markup-compatibility/2006">
          <mc:Choice Requires="x14">
            <control shapeId="4107" r:id="rId14" name="Option Button 11">
              <controlPr defaultSize="0" autoFill="0" autoLine="0" autoPict="0">
                <anchor moveWithCells="1">
                  <from>
                    <xdr:col>12</xdr:col>
                    <xdr:colOff>101600</xdr:colOff>
                    <xdr:row>12</xdr:row>
                    <xdr:rowOff>25400</xdr:rowOff>
                  </from>
                  <to>
                    <xdr:col>12</xdr:col>
                    <xdr:colOff>546100</xdr:colOff>
                    <xdr:row>12</xdr:row>
                    <xdr:rowOff>393700</xdr:rowOff>
                  </to>
                </anchor>
              </controlPr>
            </control>
          </mc:Choice>
          <mc:Fallback/>
        </mc:AlternateContent>
        <mc:AlternateContent xmlns:mc="http://schemas.openxmlformats.org/markup-compatibility/2006">
          <mc:Choice Requires="x14">
            <control shapeId="4108" r:id="rId15" name="Option Button 12">
              <controlPr defaultSize="0" autoFill="0" autoLine="0" autoPict="0">
                <anchor moveWithCells="1">
                  <from>
                    <xdr:col>13</xdr:col>
                    <xdr:colOff>101600</xdr:colOff>
                    <xdr:row>12</xdr:row>
                    <xdr:rowOff>25400</xdr:rowOff>
                  </from>
                  <to>
                    <xdr:col>13</xdr:col>
                    <xdr:colOff>546100</xdr:colOff>
                    <xdr:row>12</xdr:row>
                    <xdr:rowOff>406400</xdr:rowOff>
                  </to>
                </anchor>
              </controlPr>
            </control>
          </mc:Choice>
          <mc:Fallback/>
        </mc:AlternateContent>
        <mc:AlternateContent xmlns:mc="http://schemas.openxmlformats.org/markup-compatibility/2006">
          <mc:Choice Requires="x14">
            <control shapeId="4109" r:id="rId16" name="Group Box 13">
              <controlPr defaultSize="0" autoFill="0" autoPict="0">
                <anchor moveWithCells="1">
                  <from>
                    <xdr:col>11</xdr:col>
                    <xdr:colOff>609600</xdr:colOff>
                    <xdr:row>15</xdr:row>
                    <xdr:rowOff>101600</xdr:rowOff>
                  </from>
                  <to>
                    <xdr:col>13</xdr:col>
                    <xdr:colOff>596900</xdr:colOff>
                    <xdr:row>16</xdr:row>
                    <xdr:rowOff>101600</xdr:rowOff>
                  </to>
                </anchor>
              </controlPr>
            </control>
          </mc:Choice>
          <mc:Fallback/>
        </mc:AlternateContent>
        <mc:AlternateContent xmlns:mc="http://schemas.openxmlformats.org/markup-compatibility/2006">
          <mc:Choice Requires="x14">
            <control shapeId="4110" r:id="rId17" name="Option Button 14">
              <controlPr defaultSize="0" autoFill="0" autoLine="0" autoPict="0">
                <anchor moveWithCells="1">
                  <from>
                    <xdr:col>12</xdr:col>
                    <xdr:colOff>101600</xdr:colOff>
                    <xdr:row>15</xdr:row>
                    <xdr:rowOff>101600</xdr:rowOff>
                  </from>
                  <to>
                    <xdr:col>12</xdr:col>
                    <xdr:colOff>546100</xdr:colOff>
                    <xdr:row>16</xdr:row>
                    <xdr:rowOff>101600</xdr:rowOff>
                  </to>
                </anchor>
              </controlPr>
            </control>
          </mc:Choice>
          <mc:Fallback/>
        </mc:AlternateContent>
        <mc:AlternateContent xmlns:mc="http://schemas.openxmlformats.org/markup-compatibility/2006">
          <mc:Choice Requires="x14">
            <control shapeId="4111" r:id="rId18" name="Option Button 15">
              <controlPr defaultSize="0" autoFill="0" autoLine="0" autoPict="0">
                <anchor moveWithCells="1">
                  <from>
                    <xdr:col>13</xdr:col>
                    <xdr:colOff>101600</xdr:colOff>
                    <xdr:row>15</xdr:row>
                    <xdr:rowOff>114300</xdr:rowOff>
                  </from>
                  <to>
                    <xdr:col>13</xdr:col>
                    <xdr:colOff>546100</xdr:colOff>
                    <xdr:row>16</xdr:row>
                    <xdr:rowOff>101600</xdr:rowOff>
                  </to>
                </anchor>
              </controlPr>
            </control>
          </mc:Choice>
          <mc:Fallback/>
        </mc:AlternateContent>
        <mc:AlternateContent xmlns:mc="http://schemas.openxmlformats.org/markup-compatibility/2006">
          <mc:Choice Requires="x14">
            <control shapeId="4112" r:id="rId19" name="Group Box 16">
              <controlPr defaultSize="0" autoFill="0" autoPict="0">
                <anchor moveWithCells="1">
                  <from>
                    <xdr:col>11</xdr:col>
                    <xdr:colOff>609600</xdr:colOff>
                    <xdr:row>17</xdr:row>
                    <xdr:rowOff>101600</xdr:rowOff>
                  </from>
                  <to>
                    <xdr:col>13</xdr:col>
                    <xdr:colOff>596900</xdr:colOff>
                    <xdr:row>18</xdr:row>
                    <xdr:rowOff>101600</xdr:rowOff>
                  </to>
                </anchor>
              </controlPr>
            </control>
          </mc:Choice>
          <mc:Fallback/>
        </mc:AlternateContent>
        <mc:AlternateContent xmlns:mc="http://schemas.openxmlformats.org/markup-compatibility/2006">
          <mc:Choice Requires="x14">
            <control shapeId="4113" r:id="rId20" name="Option Button 17">
              <controlPr defaultSize="0" autoFill="0" autoLine="0" autoPict="0">
                <anchor moveWithCells="1">
                  <from>
                    <xdr:col>12</xdr:col>
                    <xdr:colOff>101600</xdr:colOff>
                    <xdr:row>17</xdr:row>
                    <xdr:rowOff>101600</xdr:rowOff>
                  </from>
                  <to>
                    <xdr:col>12</xdr:col>
                    <xdr:colOff>546100</xdr:colOff>
                    <xdr:row>18</xdr:row>
                    <xdr:rowOff>101600</xdr:rowOff>
                  </to>
                </anchor>
              </controlPr>
            </control>
          </mc:Choice>
          <mc:Fallback/>
        </mc:AlternateContent>
        <mc:AlternateContent xmlns:mc="http://schemas.openxmlformats.org/markup-compatibility/2006">
          <mc:Choice Requires="x14">
            <control shapeId="4114" r:id="rId21" name="Option Button 18">
              <controlPr defaultSize="0" autoFill="0" autoLine="0" autoPict="0">
                <anchor moveWithCells="1">
                  <from>
                    <xdr:col>13</xdr:col>
                    <xdr:colOff>101600</xdr:colOff>
                    <xdr:row>17</xdr:row>
                    <xdr:rowOff>114300</xdr:rowOff>
                  </from>
                  <to>
                    <xdr:col>13</xdr:col>
                    <xdr:colOff>546100</xdr:colOff>
                    <xdr:row>18</xdr:row>
                    <xdr:rowOff>101600</xdr:rowOff>
                  </to>
                </anchor>
              </controlPr>
            </control>
          </mc:Choice>
          <mc:Fallback/>
        </mc:AlternateContent>
        <mc:AlternateContent xmlns:mc="http://schemas.openxmlformats.org/markup-compatibility/2006">
          <mc:Choice Requires="x14">
            <control shapeId="4115" r:id="rId22" name="Group Box 19">
              <controlPr defaultSize="0" autoFill="0" autoPict="0">
                <anchor moveWithCells="1">
                  <from>
                    <xdr:col>11</xdr:col>
                    <xdr:colOff>609600</xdr:colOff>
                    <xdr:row>19</xdr:row>
                    <xdr:rowOff>101600</xdr:rowOff>
                  </from>
                  <to>
                    <xdr:col>13</xdr:col>
                    <xdr:colOff>596900</xdr:colOff>
                    <xdr:row>20</xdr:row>
                    <xdr:rowOff>101600</xdr:rowOff>
                  </to>
                </anchor>
              </controlPr>
            </control>
          </mc:Choice>
          <mc:Fallback/>
        </mc:AlternateContent>
        <mc:AlternateContent xmlns:mc="http://schemas.openxmlformats.org/markup-compatibility/2006">
          <mc:Choice Requires="x14">
            <control shapeId="4116" r:id="rId23" name="Option Button 20">
              <controlPr defaultSize="0" autoFill="0" autoLine="0" autoPict="0">
                <anchor moveWithCells="1">
                  <from>
                    <xdr:col>12</xdr:col>
                    <xdr:colOff>101600</xdr:colOff>
                    <xdr:row>19</xdr:row>
                    <xdr:rowOff>101600</xdr:rowOff>
                  </from>
                  <to>
                    <xdr:col>12</xdr:col>
                    <xdr:colOff>546100</xdr:colOff>
                    <xdr:row>20</xdr:row>
                    <xdr:rowOff>101600</xdr:rowOff>
                  </to>
                </anchor>
              </controlPr>
            </control>
          </mc:Choice>
          <mc:Fallback/>
        </mc:AlternateContent>
        <mc:AlternateContent xmlns:mc="http://schemas.openxmlformats.org/markup-compatibility/2006">
          <mc:Choice Requires="x14">
            <control shapeId="4117" r:id="rId24" name="Option Button 21">
              <controlPr defaultSize="0" autoFill="0" autoLine="0" autoPict="0">
                <anchor moveWithCells="1">
                  <from>
                    <xdr:col>13</xdr:col>
                    <xdr:colOff>101600</xdr:colOff>
                    <xdr:row>19</xdr:row>
                    <xdr:rowOff>114300</xdr:rowOff>
                  </from>
                  <to>
                    <xdr:col>13</xdr:col>
                    <xdr:colOff>546100</xdr:colOff>
                    <xdr:row>20</xdr:row>
                    <xdr:rowOff>101600</xdr:rowOff>
                  </to>
                </anchor>
              </controlPr>
            </control>
          </mc:Choice>
          <mc:Fallback/>
        </mc:AlternateContent>
        <mc:AlternateContent xmlns:mc="http://schemas.openxmlformats.org/markup-compatibility/2006">
          <mc:Choice Requires="x14">
            <control shapeId="4118" r:id="rId25" name="Group Box 22">
              <controlPr defaultSize="0" autoFill="0" autoPict="0">
                <anchor moveWithCells="1">
                  <from>
                    <xdr:col>11</xdr:col>
                    <xdr:colOff>609600</xdr:colOff>
                    <xdr:row>5</xdr:row>
                    <xdr:rowOff>101600</xdr:rowOff>
                  </from>
                  <to>
                    <xdr:col>13</xdr:col>
                    <xdr:colOff>596900</xdr:colOff>
                    <xdr:row>6</xdr:row>
                    <xdr:rowOff>101600</xdr:rowOff>
                  </to>
                </anchor>
              </controlPr>
            </control>
          </mc:Choice>
          <mc:Fallback/>
        </mc:AlternateContent>
        <mc:AlternateContent xmlns:mc="http://schemas.openxmlformats.org/markup-compatibility/2006">
          <mc:Choice Requires="x14">
            <control shapeId="4119" r:id="rId26" name="Option Button 23">
              <controlPr defaultSize="0" autoFill="0" autoLine="0" autoPict="0">
                <anchor moveWithCells="1">
                  <from>
                    <xdr:col>12</xdr:col>
                    <xdr:colOff>101600</xdr:colOff>
                    <xdr:row>5</xdr:row>
                    <xdr:rowOff>101600</xdr:rowOff>
                  </from>
                  <to>
                    <xdr:col>12</xdr:col>
                    <xdr:colOff>546100</xdr:colOff>
                    <xdr:row>6</xdr:row>
                    <xdr:rowOff>88900</xdr:rowOff>
                  </to>
                </anchor>
              </controlPr>
            </control>
          </mc:Choice>
          <mc:Fallback/>
        </mc:AlternateContent>
        <mc:AlternateContent xmlns:mc="http://schemas.openxmlformats.org/markup-compatibility/2006">
          <mc:Choice Requires="x14">
            <control shapeId="4120" r:id="rId27" name="Option Button 24">
              <controlPr defaultSize="0" autoFill="0" autoLine="0" autoPict="0">
                <anchor moveWithCells="1">
                  <from>
                    <xdr:col>13</xdr:col>
                    <xdr:colOff>101600</xdr:colOff>
                    <xdr:row>5</xdr:row>
                    <xdr:rowOff>101600</xdr:rowOff>
                  </from>
                  <to>
                    <xdr:col>13</xdr:col>
                    <xdr:colOff>546100</xdr:colOff>
                    <xdr:row>6</xdr:row>
                    <xdr:rowOff>88900</xdr:rowOff>
                  </to>
                </anchor>
              </controlPr>
            </control>
          </mc:Choice>
          <mc:Fallback/>
        </mc:AlternateContent>
        <mc:AlternateContent xmlns:mc="http://schemas.openxmlformats.org/markup-compatibility/2006">
          <mc:Choice Requires="x14">
            <control shapeId="4121" r:id="rId28" name="Group Box 25">
              <controlPr defaultSize="0" autoFill="0" autoPict="0">
                <anchor moveWithCells="1">
                  <from>
                    <xdr:col>11</xdr:col>
                    <xdr:colOff>609600</xdr:colOff>
                    <xdr:row>21</xdr:row>
                    <xdr:rowOff>101600</xdr:rowOff>
                  </from>
                  <to>
                    <xdr:col>13</xdr:col>
                    <xdr:colOff>596900</xdr:colOff>
                    <xdr:row>22</xdr:row>
                    <xdr:rowOff>101600</xdr:rowOff>
                  </to>
                </anchor>
              </controlPr>
            </control>
          </mc:Choice>
          <mc:Fallback/>
        </mc:AlternateContent>
        <mc:AlternateContent xmlns:mc="http://schemas.openxmlformats.org/markup-compatibility/2006">
          <mc:Choice Requires="x14">
            <control shapeId="4122" r:id="rId29" name="Option Button 26">
              <controlPr defaultSize="0" autoFill="0" autoLine="0" autoPict="0">
                <anchor moveWithCells="1">
                  <from>
                    <xdr:col>12</xdr:col>
                    <xdr:colOff>101600</xdr:colOff>
                    <xdr:row>21</xdr:row>
                    <xdr:rowOff>101600</xdr:rowOff>
                  </from>
                  <to>
                    <xdr:col>12</xdr:col>
                    <xdr:colOff>546100</xdr:colOff>
                    <xdr:row>22</xdr:row>
                    <xdr:rowOff>101600</xdr:rowOff>
                  </to>
                </anchor>
              </controlPr>
            </control>
          </mc:Choice>
          <mc:Fallback/>
        </mc:AlternateContent>
        <mc:AlternateContent xmlns:mc="http://schemas.openxmlformats.org/markup-compatibility/2006">
          <mc:Choice Requires="x14">
            <control shapeId="4123" r:id="rId30" name="Option Button 27">
              <controlPr defaultSize="0" autoFill="0" autoLine="0" autoPict="0">
                <anchor moveWithCells="1">
                  <from>
                    <xdr:col>13</xdr:col>
                    <xdr:colOff>101600</xdr:colOff>
                    <xdr:row>21</xdr:row>
                    <xdr:rowOff>114300</xdr:rowOff>
                  </from>
                  <to>
                    <xdr:col>13</xdr:col>
                    <xdr:colOff>546100</xdr:colOff>
                    <xdr:row>22</xdr:row>
                    <xdr:rowOff>101600</xdr:rowOff>
                  </to>
                </anchor>
              </controlPr>
            </control>
          </mc:Choice>
          <mc:Fallback/>
        </mc:AlternateContent>
        <mc:AlternateContent xmlns:mc="http://schemas.openxmlformats.org/markup-compatibility/2006">
          <mc:Choice Requires="x14">
            <control shapeId="4124" r:id="rId31" name="Group Box 28">
              <controlPr defaultSize="0" autoFill="0" autoPict="0">
                <anchor moveWithCells="1">
                  <from>
                    <xdr:col>11</xdr:col>
                    <xdr:colOff>609600</xdr:colOff>
                    <xdr:row>23</xdr:row>
                    <xdr:rowOff>101600</xdr:rowOff>
                  </from>
                  <to>
                    <xdr:col>13</xdr:col>
                    <xdr:colOff>596900</xdr:colOff>
                    <xdr:row>24</xdr:row>
                    <xdr:rowOff>101600</xdr:rowOff>
                  </to>
                </anchor>
              </controlPr>
            </control>
          </mc:Choice>
          <mc:Fallback/>
        </mc:AlternateContent>
        <mc:AlternateContent xmlns:mc="http://schemas.openxmlformats.org/markup-compatibility/2006">
          <mc:Choice Requires="x14">
            <control shapeId="4125" r:id="rId32" name="Option Button 29">
              <controlPr defaultSize="0" autoFill="0" autoLine="0" autoPict="0">
                <anchor moveWithCells="1">
                  <from>
                    <xdr:col>12</xdr:col>
                    <xdr:colOff>101600</xdr:colOff>
                    <xdr:row>23</xdr:row>
                    <xdr:rowOff>101600</xdr:rowOff>
                  </from>
                  <to>
                    <xdr:col>12</xdr:col>
                    <xdr:colOff>546100</xdr:colOff>
                    <xdr:row>24</xdr:row>
                    <xdr:rowOff>101600</xdr:rowOff>
                  </to>
                </anchor>
              </controlPr>
            </control>
          </mc:Choice>
          <mc:Fallback/>
        </mc:AlternateContent>
        <mc:AlternateContent xmlns:mc="http://schemas.openxmlformats.org/markup-compatibility/2006">
          <mc:Choice Requires="x14">
            <control shapeId="4126" r:id="rId33" name="Option Button 30">
              <controlPr defaultSize="0" autoFill="0" autoLine="0" autoPict="0">
                <anchor moveWithCells="1">
                  <from>
                    <xdr:col>13</xdr:col>
                    <xdr:colOff>101600</xdr:colOff>
                    <xdr:row>23</xdr:row>
                    <xdr:rowOff>114300</xdr:rowOff>
                  </from>
                  <to>
                    <xdr:col>13</xdr:col>
                    <xdr:colOff>546100</xdr:colOff>
                    <xdr:row>24</xdr:row>
                    <xdr:rowOff>101600</xdr:rowOff>
                  </to>
                </anchor>
              </controlPr>
            </control>
          </mc:Choice>
          <mc:Fallback/>
        </mc:AlternateContent>
      </controls>
    </mc:Choice>
    <mc:Fallback/>
  </mc:AlternateContent>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
  <sheetViews>
    <sheetView view="pageLayout" topLeftCell="A6" workbookViewId="0">
      <selection activeCell="A6" sqref="A6:T6"/>
    </sheetView>
  </sheetViews>
  <sheetFormatPr baseColWidth="10" defaultColWidth="8.83203125" defaultRowHeight="15" x14ac:dyDescent="0.2"/>
  <sheetData>
    <row r="1" spans="1:34" s="68" customFormat="1" ht="13" x14ac:dyDescent="0.15">
      <c r="A1" s="248" t="s">
        <v>182</v>
      </c>
      <c r="B1" s="248"/>
      <c r="C1" s="248"/>
      <c r="D1" s="248"/>
      <c r="E1" s="248"/>
      <c r="F1" s="248"/>
      <c r="G1" s="248"/>
      <c r="H1" s="248"/>
      <c r="I1" s="248"/>
      <c r="J1" s="248"/>
      <c r="K1" s="248"/>
      <c r="L1" s="248"/>
      <c r="M1" s="248"/>
      <c r="N1" s="248"/>
      <c r="O1" s="248"/>
      <c r="P1" s="248"/>
      <c r="Q1" s="248"/>
      <c r="R1" s="248"/>
      <c r="S1" s="248"/>
      <c r="T1" s="248"/>
    </row>
    <row r="2" spans="1:34" s="68" customFormat="1" ht="13" x14ac:dyDescent="0.15"/>
    <row r="3" spans="1:34" s="68" customFormat="1" ht="12.75" customHeight="1" x14ac:dyDescent="0.15">
      <c r="A3" s="88" t="s">
        <v>73</v>
      </c>
      <c r="B3" s="88"/>
      <c r="C3" s="88"/>
      <c r="D3" s="88"/>
      <c r="E3" s="88"/>
      <c r="F3" s="88"/>
      <c r="G3" s="88"/>
      <c r="H3" s="88"/>
      <c r="I3" s="88"/>
      <c r="J3" s="88"/>
      <c r="K3" s="88"/>
      <c r="L3" s="88"/>
      <c r="M3" s="88"/>
      <c r="N3" s="88"/>
      <c r="O3" s="88"/>
      <c r="P3" s="88"/>
      <c r="Q3" s="88"/>
      <c r="R3" s="88"/>
      <c r="S3" s="88"/>
      <c r="T3" s="88"/>
      <c r="U3" s="149" t="s">
        <v>96</v>
      </c>
      <c r="V3" s="150"/>
      <c r="W3" s="150"/>
      <c r="X3" s="150"/>
      <c r="Y3" s="150"/>
      <c r="Z3" s="150"/>
      <c r="AA3" s="150"/>
      <c r="AB3" s="150"/>
      <c r="AC3" s="150"/>
      <c r="AD3" s="150"/>
      <c r="AE3" s="150"/>
      <c r="AF3" s="150"/>
      <c r="AG3" s="150"/>
      <c r="AH3" s="150"/>
    </row>
    <row r="4" spans="1:34" s="68" customFormat="1" ht="27.75" customHeight="1" x14ac:dyDescent="0.15">
      <c r="A4" s="88" t="s">
        <v>27</v>
      </c>
      <c r="B4" s="88" t="s">
        <v>26</v>
      </c>
      <c r="C4" s="88"/>
      <c r="D4" s="88"/>
      <c r="E4" s="88"/>
      <c r="F4" s="88"/>
      <c r="G4" s="88"/>
      <c r="H4" s="88"/>
      <c r="I4" s="88"/>
      <c r="J4" s="80" t="s">
        <v>40</v>
      </c>
      <c r="K4" s="80" t="s">
        <v>24</v>
      </c>
      <c r="L4" s="80"/>
      <c r="M4" s="80"/>
      <c r="N4" s="80" t="s">
        <v>41</v>
      </c>
      <c r="O4" s="81"/>
      <c r="P4" s="81"/>
      <c r="Q4" s="80" t="s">
        <v>23</v>
      </c>
      <c r="R4" s="80"/>
      <c r="S4" s="80"/>
      <c r="T4" s="80" t="s">
        <v>22</v>
      </c>
      <c r="U4" s="150"/>
      <c r="V4" s="150"/>
      <c r="W4" s="150"/>
      <c r="X4" s="150"/>
      <c r="Y4" s="150"/>
      <c r="Z4" s="150"/>
      <c r="AA4" s="150"/>
      <c r="AB4" s="150"/>
      <c r="AC4" s="150"/>
      <c r="AD4" s="150"/>
      <c r="AE4" s="150"/>
      <c r="AF4" s="150"/>
      <c r="AG4" s="150"/>
      <c r="AH4" s="150"/>
    </row>
    <row r="5" spans="1:34" s="68" customFormat="1" x14ac:dyDescent="0.2">
      <c r="A5" s="88"/>
      <c r="B5" s="88"/>
      <c r="C5" s="88"/>
      <c r="D5" s="88"/>
      <c r="E5" s="88"/>
      <c r="F5" s="88"/>
      <c r="G5" s="88"/>
      <c r="H5" s="88"/>
      <c r="I5" s="88"/>
      <c r="J5" s="80"/>
      <c r="K5" s="67" t="s">
        <v>28</v>
      </c>
      <c r="L5" s="67" t="s">
        <v>29</v>
      </c>
      <c r="M5" s="67" t="s">
        <v>30</v>
      </c>
      <c r="N5" s="67" t="s">
        <v>34</v>
      </c>
      <c r="O5" s="67" t="s">
        <v>7</v>
      </c>
      <c r="P5" s="67" t="s">
        <v>31</v>
      </c>
      <c r="Q5" s="67" t="s">
        <v>32</v>
      </c>
      <c r="R5" s="67" t="s">
        <v>28</v>
      </c>
      <c r="S5" s="67" t="s">
        <v>33</v>
      </c>
      <c r="T5" s="80"/>
      <c r="U5"/>
      <c r="V5"/>
      <c r="W5"/>
      <c r="X5"/>
      <c r="Y5"/>
      <c r="Z5"/>
      <c r="AA5"/>
      <c r="AB5"/>
      <c r="AC5"/>
      <c r="AD5"/>
      <c r="AE5"/>
      <c r="AF5"/>
      <c r="AG5"/>
      <c r="AH5"/>
    </row>
    <row r="6" spans="1:34" s="68" customFormat="1" x14ac:dyDescent="0.2">
      <c r="A6" s="341" t="s">
        <v>74</v>
      </c>
      <c r="B6" s="341"/>
      <c r="C6" s="341"/>
      <c r="D6" s="341"/>
      <c r="E6" s="341"/>
      <c r="F6" s="341"/>
      <c r="G6" s="341"/>
      <c r="H6" s="341"/>
      <c r="I6" s="341"/>
      <c r="J6" s="341"/>
      <c r="K6" s="341"/>
      <c r="L6" s="341"/>
      <c r="M6" s="341"/>
      <c r="N6" s="341"/>
      <c r="O6" s="341"/>
      <c r="P6" s="341"/>
      <c r="Q6" s="341"/>
      <c r="R6" s="341"/>
      <c r="S6" s="341"/>
      <c r="T6" s="341"/>
      <c r="U6"/>
      <c r="V6"/>
      <c r="W6"/>
      <c r="X6"/>
      <c r="Y6"/>
      <c r="Z6"/>
      <c r="AA6"/>
      <c r="AB6"/>
      <c r="AC6"/>
      <c r="AD6"/>
      <c r="AE6"/>
      <c r="AF6"/>
      <c r="AG6"/>
      <c r="AH6"/>
    </row>
    <row r="7" spans="1:34" s="68" customFormat="1" ht="28.5" customHeight="1" x14ac:dyDescent="0.2">
      <c r="A7" s="66" t="s">
        <v>68</v>
      </c>
      <c r="B7" s="342" t="s">
        <v>98</v>
      </c>
      <c r="C7" s="342"/>
      <c r="D7" s="342"/>
      <c r="E7" s="342"/>
      <c r="F7" s="342"/>
      <c r="G7" s="342"/>
      <c r="H7" s="342"/>
      <c r="I7" s="342"/>
      <c r="J7" s="42">
        <v>5</v>
      </c>
      <c r="K7" s="42">
        <v>2</v>
      </c>
      <c r="L7" s="42">
        <v>1</v>
      </c>
      <c r="M7" s="42">
        <v>0</v>
      </c>
      <c r="N7" s="54">
        <f>K7+L7+M7</f>
        <v>3</v>
      </c>
      <c r="O7" s="54">
        <f>P7-N7</f>
        <v>6</v>
      </c>
      <c r="P7" s="54">
        <f>ROUND(PRODUCT(J7,25)/14,0)</f>
        <v>9</v>
      </c>
      <c r="Q7" s="42" t="s">
        <v>32</v>
      </c>
      <c r="R7" s="42"/>
      <c r="S7" s="42"/>
      <c r="T7" s="42" t="s">
        <v>37</v>
      </c>
      <c r="U7"/>
      <c r="V7"/>
      <c r="W7"/>
      <c r="X7"/>
      <c r="Y7"/>
      <c r="Z7"/>
      <c r="AA7"/>
      <c r="AB7"/>
      <c r="AC7"/>
      <c r="AD7"/>
      <c r="AE7"/>
      <c r="AF7"/>
      <c r="AG7"/>
      <c r="AH7"/>
    </row>
    <row r="8" spans="1:34" s="68" customFormat="1" ht="24" customHeight="1" x14ac:dyDescent="0.2">
      <c r="A8" s="66" t="s">
        <v>69</v>
      </c>
      <c r="B8" s="342" t="s">
        <v>99</v>
      </c>
      <c r="C8" s="342"/>
      <c r="D8" s="342"/>
      <c r="E8" s="342"/>
      <c r="F8" s="342"/>
      <c r="G8" s="342"/>
      <c r="H8" s="342"/>
      <c r="I8" s="342"/>
      <c r="J8" s="42">
        <v>5</v>
      </c>
      <c r="K8" s="42">
        <v>2</v>
      </c>
      <c r="L8" s="42">
        <v>1</v>
      </c>
      <c r="M8" s="42">
        <v>0</v>
      </c>
      <c r="N8" s="54">
        <f>K8+L8+M8</f>
        <v>3</v>
      </c>
      <c r="O8" s="54">
        <f>P8-N8</f>
        <v>6</v>
      </c>
      <c r="P8" s="54">
        <f>ROUND(PRODUCT(J8,25)/14,0)</f>
        <v>9</v>
      </c>
      <c r="Q8" s="42" t="s">
        <v>32</v>
      </c>
      <c r="R8" s="42"/>
      <c r="S8" s="42"/>
      <c r="T8" s="42" t="s">
        <v>37</v>
      </c>
      <c r="U8"/>
      <c r="V8"/>
      <c r="W8"/>
      <c r="X8"/>
      <c r="Y8"/>
      <c r="Z8"/>
      <c r="AA8"/>
      <c r="AB8"/>
      <c r="AC8"/>
      <c r="AD8"/>
      <c r="AE8"/>
      <c r="AF8"/>
      <c r="AG8"/>
      <c r="AH8"/>
    </row>
    <row r="9" spans="1:34" s="68" customFormat="1" x14ac:dyDescent="0.2">
      <c r="A9" s="152" t="s">
        <v>75</v>
      </c>
      <c r="B9" s="153"/>
      <c r="C9" s="153"/>
      <c r="D9" s="153"/>
      <c r="E9" s="153"/>
      <c r="F9" s="153"/>
      <c r="G9" s="153"/>
      <c r="H9" s="153"/>
      <c r="I9" s="153"/>
      <c r="J9" s="153"/>
      <c r="K9" s="153"/>
      <c r="L9" s="153"/>
      <c r="M9" s="153"/>
      <c r="N9" s="153"/>
      <c r="O9" s="153"/>
      <c r="P9" s="153"/>
      <c r="Q9" s="153"/>
      <c r="R9" s="153"/>
      <c r="S9" s="153"/>
      <c r="T9" s="154"/>
      <c r="U9"/>
      <c r="V9"/>
      <c r="W9"/>
      <c r="X9"/>
      <c r="Y9"/>
      <c r="Z9"/>
      <c r="AA9"/>
      <c r="AB9"/>
      <c r="AC9"/>
      <c r="AD9"/>
      <c r="AE9"/>
      <c r="AF9"/>
      <c r="AG9"/>
      <c r="AH9"/>
    </row>
    <row r="10" spans="1:34" s="68" customFormat="1" ht="52" customHeight="1" x14ac:dyDescent="0.2">
      <c r="A10" s="66" t="s">
        <v>70</v>
      </c>
      <c r="B10" s="145" t="s">
        <v>100</v>
      </c>
      <c r="C10" s="146"/>
      <c r="D10" s="146"/>
      <c r="E10" s="146"/>
      <c r="F10" s="146"/>
      <c r="G10" s="146"/>
      <c r="H10" s="146"/>
      <c r="I10" s="147"/>
      <c r="J10" s="42">
        <v>5</v>
      </c>
      <c r="K10" s="42">
        <v>2</v>
      </c>
      <c r="L10" s="42">
        <v>1</v>
      </c>
      <c r="M10" s="42">
        <v>0</v>
      </c>
      <c r="N10" s="54">
        <f>K10+L10+M10</f>
        <v>3</v>
      </c>
      <c r="O10" s="54">
        <f>P10-N10</f>
        <v>6</v>
      </c>
      <c r="P10" s="54">
        <f>ROUND(PRODUCT(J10,25)/14,0)</f>
        <v>9</v>
      </c>
      <c r="Q10" s="42" t="s">
        <v>32</v>
      </c>
      <c r="R10" s="42"/>
      <c r="S10" s="42"/>
      <c r="T10" s="42" t="s">
        <v>80</v>
      </c>
      <c r="U10"/>
      <c r="V10"/>
      <c r="W10"/>
      <c r="X10"/>
      <c r="Y10"/>
      <c r="Z10"/>
      <c r="AA10"/>
      <c r="AB10"/>
      <c r="AC10"/>
      <c r="AD10"/>
      <c r="AE10"/>
      <c r="AF10"/>
      <c r="AG10"/>
      <c r="AH10"/>
    </row>
    <row r="11" spans="1:34" s="68" customFormat="1" ht="15" customHeight="1" x14ac:dyDescent="0.2">
      <c r="A11" s="66" t="s">
        <v>71</v>
      </c>
      <c r="B11" s="145" t="s">
        <v>101</v>
      </c>
      <c r="C11" s="146"/>
      <c r="D11" s="146"/>
      <c r="E11" s="146"/>
      <c r="F11" s="146"/>
      <c r="G11" s="146"/>
      <c r="H11" s="146"/>
      <c r="I11" s="147"/>
      <c r="J11" s="42">
        <v>5</v>
      </c>
      <c r="K11" s="42">
        <v>1</v>
      </c>
      <c r="L11" s="42">
        <v>2</v>
      </c>
      <c r="M11" s="42">
        <v>0</v>
      </c>
      <c r="N11" s="54">
        <f>K11+L11+M11</f>
        <v>3</v>
      </c>
      <c r="O11" s="54">
        <f>P11-N11</f>
        <v>6</v>
      </c>
      <c r="P11" s="54">
        <f>ROUND(PRODUCT(J11,25)/14,0)</f>
        <v>9</v>
      </c>
      <c r="Q11" s="42" t="s">
        <v>32</v>
      </c>
      <c r="R11" s="42"/>
      <c r="S11" s="42"/>
      <c r="T11" s="42" t="s">
        <v>81</v>
      </c>
      <c r="U11"/>
      <c r="V11"/>
      <c r="W11"/>
      <c r="X11"/>
      <c r="Y11"/>
      <c r="Z11"/>
      <c r="AA11"/>
      <c r="AB11"/>
      <c r="AC11"/>
      <c r="AD11"/>
      <c r="AE11"/>
      <c r="AF11"/>
      <c r="AG11"/>
      <c r="AH11"/>
    </row>
    <row r="12" spans="1:34" s="68" customFormat="1" x14ac:dyDescent="0.2">
      <c r="A12" s="152" t="s">
        <v>76</v>
      </c>
      <c r="B12" s="153"/>
      <c r="C12" s="153"/>
      <c r="D12" s="153"/>
      <c r="E12" s="153"/>
      <c r="F12" s="153"/>
      <c r="G12" s="153"/>
      <c r="H12" s="153"/>
      <c r="I12" s="153"/>
      <c r="J12" s="153"/>
      <c r="K12" s="153"/>
      <c r="L12" s="153"/>
      <c r="M12" s="153"/>
      <c r="N12" s="153"/>
      <c r="O12" s="153"/>
      <c r="P12" s="153"/>
      <c r="Q12" s="153"/>
      <c r="R12" s="153"/>
      <c r="S12" s="153"/>
      <c r="T12" s="154"/>
      <c r="U12"/>
      <c r="V12"/>
      <c r="W12"/>
      <c r="X12"/>
      <c r="Y12"/>
      <c r="Z12"/>
      <c r="AA12"/>
      <c r="AB12"/>
      <c r="AC12"/>
      <c r="AD12"/>
      <c r="AE12"/>
      <c r="AF12"/>
      <c r="AG12"/>
      <c r="AH12"/>
    </row>
    <row r="13" spans="1:34" s="68" customFormat="1" ht="45.75" customHeight="1" x14ac:dyDescent="0.2">
      <c r="A13" s="66" t="s">
        <v>82</v>
      </c>
      <c r="B13" s="145" t="s">
        <v>102</v>
      </c>
      <c r="C13" s="146"/>
      <c r="D13" s="146"/>
      <c r="E13" s="146"/>
      <c r="F13" s="146"/>
      <c r="G13" s="146"/>
      <c r="H13" s="146"/>
      <c r="I13" s="147"/>
      <c r="J13" s="42">
        <v>5</v>
      </c>
      <c r="K13" s="42">
        <v>0</v>
      </c>
      <c r="L13" s="42">
        <v>0</v>
      </c>
      <c r="M13" s="42">
        <v>3</v>
      </c>
      <c r="N13" s="54">
        <f>K13+L13+M13</f>
        <v>3</v>
      </c>
      <c r="O13" s="54">
        <f>P13-N13</f>
        <v>6</v>
      </c>
      <c r="P13" s="54">
        <f>ROUND(PRODUCT(J13,25)/14,0)</f>
        <v>9</v>
      </c>
      <c r="Q13" s="42"/>
      <c r="R13" s="42" t="s">
        <v>28</v>
      </c>
      <c r="S13" s="42"/>
      <c r="T13" s="42" t="s">
        <v>80</v>
      </c>
      <c r="U13"/>
      <c r="V13"/>
      <c r="W13"/>
      <c r="X13"/>
      <c r="Y13"/>
      <c r="Z13"/>
      <c r="AA13"/>
      <c r="AB13"/>
      <c r="AC13"/>
      <c r="AD13"/>
      <c r="AE13"/>
      <c r="AF13"/>
      <c r="AG13"/>
      <c r="AH13"/>
    </row>
    <row r="14" spans="1:34" s="68" customFormat="1" ht="18" customHeight="1" x14ac:dyDescent="0.2">
      <c r="A14" s="66" t="s">
        <v>83</v>
      </c>
      <c r="B14" s="145" t="s">
        <v>103</v>
      </c>
      <c r="C14" s="146"/>
      <c r="D14" s="146"/>
      <c r="E14" s="146"/>
      <c r="F14" s="146"/>
      <c r="G14" s="146"/>
      <c r="H14" s="146"/>
      <c r="I14" s="147"/>
      <c r="J14" s="42">
        <v>5</v>
      </c>
      <c r="K14" s="42">
        <v>1</v>
      </c>
      <c r="L14" s="42">
        <v>2</v>
      </c>
      <c r="M14" s="42">
        <v>0</v>
      </c>
      <c r="N14" s="54">
        <f>K14+L14+M14</f>
        <v>3</v>
      </c>
      <c r="O14" s="54">
        <f>P14-N14</f>
        <v>6</v>
      </c>
      <c r="P14" s="54">
        <f>ROUND(PRODUCT(J14,25)/14,0)</f>
        <v>9</v>
      </c>
      <c r="Q14" s="42" t="s">
        <v>32</v>
      </c>
      <c r="R14" s="42"/>
      <c r="S14" s="42"/>
      <c r="T14" s="42" t="s">
        <v>81</v>
      </c>
      <c r="U14"/>
      <c r="V14"/>
      <c r="W14"/>
      <c r="X14"/>
      <c r="Y14"/>
      <c r="Z14"/>
      <c r="AA14"/>
      <c r="AB14"/>
      <c r="AC14"/>
      <c r="AD14"/>
      <c r="AE14"/>
      <c r="AF14"/>
      <c r="AG14"/>
      <c r="AH14"/>
    </row>
    <row r="15" spans="1:34" s="68" customFormat="1" x14ac:dyDescent="0.2">
      <c r="A15" s="155" t="s">
        <v>77</v>
      </c>
      <c r="B15" s="343"/>
      <c r="C15" s="343"/>
      <c r="D15" s="343"/>
      <c r="E15" s="343"/>
      <c r="F15" s="343"/>
      <c r="G15" s="343"/>
      <c r="H15" s="343"/>
      <c r="I15" s="343"/>
      <c r="J15" s="343"/>
      <c r="K15" s="343"/>
      <c r="L15" s="343"/>
      <c r="M15" s="343"/>
      <c r="N15" s="343"/>
      <c r="O15" s="343"/>
      <c r="P15" s="343"/>
      <c r="Q15" s="343"/>
      <c r="R15" s="343"/>
      <c r="S15" s="343"/>
      <c r="T15" s="344"/>
      <c r="U15"/>
      <c r="V15"/>
      <c r="W15"/>
      <c r="X15"/>
      <c r="Y15"/>
      <c r="Z15"/>
      <c r="AA15"/>
      <c r="AB15"/>
      <c r="AC15"/>
      <c r="AD15"/>
      <c r="AE15"/>
      <c r="AF15"/>
      <c r="AG15"/>
      <c r="AH15"/>
    </row>
    <row r="16" spans="1:34" s="68" customFormat="1" ht="18.75" customHeight="1" x14ac:dyDescent="0.2">
      <c r="A16" s="66"/>
      <c r="B16" s="145" t="s">
        <v>104</v>
      </c>
      <c r="C16" s="146"/>
      <c r="D16" s="146"/>
      <c r="E16" s="146"/>
      <c r="F16" s="146"/>
      <c r="G16" s="146"/>
      <c r="H16" s="146"/>
      <c r="I16" s="147"/>
      <c r="J16" s="42">
        <v>5</v>
      </c>
      <c r="K16" s="42"/>
      <c r="L16" s="42"/>
      <c r="M16" s="42"/>
      <c r="N16" s="54"/>
      <c r="O16" s="54"/>
      <c r="P16" s="54"/>
      <c r="Q16" s="42"/>
      <c r="R16" s="42"/>
      <c r="S16" s="42"/>
      <c r="T16" s="55"/>
      <c r="U16"/>
      <c r="V16"/>
      <c r="W16"/>
      <c r="X16"/>
      <c r="Y16"/>
      <c r="Z16"/>
      <c r="AA16"/>
      <c r="AB16"/>
      <c r="AC16"/>
      <c r="AD16"/>
      <c r="AE16"/>
      <c r="AF16"/>
      <c r="AG16"/>
      <c r="AH16"/>
    </row>
    <row r="17" spans="1:34" s="68" customFormat="1" ht="20.25" customHeight="1" x14ac:dyDescent="0.2">
      <c r="A17" s="158" t="s">
        <v>72</v>
      </c>
      <c r="B17" s="159"/>
      <c r="C17" s="159"/>
      <c r="D17" s="159"/>
      <c r="E17" s="159"/>
      <c r="F17" s="159"/>
      <c r="G17" s="159"/>
      <c r="H17" s="159"/>
      <c r="I17" s="160"/>
      <c r="J17" s="44">
        <f>SUM(J7:J8,J10:J11,J13:J14,J16)</f>
        <v>35</v>
      </c>
      <c r="K17" s="44">
        <f t="shared" ref="K17:P17" si="0">SUM(K7:K8,K10:K11,K13:K14,K16)</f>
        <v>8</v>
      </c>
      <c r="L17" s="44">
        <f t="shared" si="0"/>
        <v>7</v>
      </c>
      <c r="M17" s="44">
        <f t="shared" si="0"/>
        <v>3</v>
      </c>
      <c r="N17" s="44">
        <f t="shared" si="0"/>
        <v>18</v>
      </c>
      <c r="O17" s="44">
        <f t="shared" si="0"/>
        <v>36</v>
      </c>
      <c r="P17" s="44">
        <f t="shared" si="0"/>
        <v>54</v>
      </c>
      <c r="Q17" s="46">
        <f>COUNTIF(Q7:Q8,"E")+COUNTIF(Q10:Q11,"E")+COUNTIF(Q13:Q14,"E")+COUNTIF(Q16,"E")</f>
        <v>5</v>
      </c>
      <c r="R17" s="46">
        <f>COUNTIF(R7:R8,"C")+COUNTIF(R10:R11,"C")+COUNTIF(R13:R14,"C")+COUNTIF(R16,"C")</f>
        <v>1</v>
      </c>
      <c r="S17" s="46">
        <f>COUNTIF(S7:S8,"VP")+COUNTIF(S10:S11,"VP")+COUNTIF(S13:S14,"VP")+COUNTIF(S16,"VP")</f>
        <v>0</v>
      </c>
      <c r="T17" s="45"/>
      <c r="U17"/>
      <c r="V17"/>
      <c r="W17"/>
      <c r="X17"/>
      <c r="Y17"/>
      <c r="Z17"/>
      <c r="AA17"/>
      <c r="AB17"/>
      <c r="AC17"/>
      <c r="AD17"/>
      <c r="AE17"/>
      <c r="AF17"/>
      <c r="AG17"/>
      <c r="AH17"/>
    </row>
    <row r="18" spans="1:34" s="68" customFormat="1" ht="20.25" customHeight="1" x14ac:dyDescent="0.2">
      <c r="A18" s="161" t="s">
        <v>48</v>
      </c>
      <c r="B18" s="162"/>
      <c r="C18" s="162"/>
      <c r="D18" s="162"/>
      <c r="E18" s="162"/>
      <c r="F18" s="162"/>
      <c r="G18" s="162"/>
      <c r="H18" s="162"/>
      <c r="I18" s="162"/>
      <c r="J18" s="163"/>
      <c r="K18" s="44">
        <f>SUM(K7:K8,K10:K11,K13:K14)*14</f>
        <v>112</v>
      </c>
      <c r="L18" s="44">
        <f t="shared" ref="L18:P18" si="1">SUM(L7:L8,L10:L11,L13:L14)*14</f>
        <v>98</v>
      </c>
      <c r="M18" s="44">
        <f t="shared" si="1"/>
        <v>42</v>
      </c>
      <c r="N18" s="44">
        <f t="shared" si="1"/>
        <v>252</v>
      </c>
      <c r="O18" s="44">
        <f t="shared" si="1"/>
        <v>504</v>
      </c>
      <c r="P18" s="44">
        <f t="shared" si="1"/>
        <v>756</v>
      </c>
      <c r="Q18" s="167"/>
      <c r="R18" s="168"/>
      <c r="S18" s="168"/>
      <c r="T18" s="169"/>
      <c r="U18"/>
      <c r="V18"/>
      <c r="W18"/>
      <c r="X18"/>
      <c r="Y18"/>
      <c r="Z18"/>
      <c r="AA18"/>
      <c r="AB18"/>
      <c r="AC18"/>
      <c r="AD18"/>
      <c r="AE18"/>
      <c r="AF18"/>
      <c r="AG18"/>
      <c r="AH18"/>
    </row>
    <row r="19" spans="1:34" s="68" customFormat="1" ht="20.25" customHeight="1" x14ac:dyDescent="0.2">
      <c r="A19" s="164"/>
      <c r="B19" s="165"/>
      <c r="C19" s="165"/>
      <c r="D19" s="165"/>
      <c r="E19" s="165"/>
      <c r="F19" s="165"/>
      <c r="G19" s="165"/>
      <c r="H19" s="165"/>
      <c r="I19" s="165"/>
      <c r="J19" s="166"/>
      <c r="K19" s="173">
        <f>SUM(K18:M18)</f>
        <v>252</v>
      </c>
      <c r="L19" s="174"/>
      <c r="M19" s="175"/>
      <c r="N19" s="173">
        <f>SUM(N18:O18)</f>
        <v>756</v>
      </c>
      <c r="O19" s="174"/>
      <c r="P19" s="175"/>
      <c r="Q19" s="170"/>
      <c r="R19" s="171"/>
      <c r="S19" s="171"/>
      <c r="T19" s="172"/>
      <c r="U19"/>
      <c r="V19"/>
      <c r="W19"/>
      <c r="X19"/>
      <c r="Y19"/>
      <c r="Z19"/>
      <c r="AA19"/>
      <c r="AB19"/>
      <c r="AC19"/>
      <c r="AD19"/>
      <c r="AE19"/>
      <c r="AF19"/>
      <c r="AG19"/>
      <c r="AH19"/>
    </row>
    <row r="20" spans="1:34" s="68" customFormat="1" x14ac:dyDescent="0.2">
      <c r="U20"/>
      <c r="V20"/>
      <c r="W20"/>
      <c r="X20"/>
      <c r="Y20"/>
      <c r="Z20"/>
      <c r="AA20"/>
      <c r="AB20"/>
      <c r="AC20"/>
      <c r="AD20"/>
      <c r="AE20"/>
      <c r="AF20"/>
      <c r="AG20"/>
      <c r="AH20"/>
    </row>
    <row r="21" spans="1:34" s="68" customFormat="1" x14ac:dyDescent="0.2">
      <c r="A21" s="148" t="s">
        <v>84</v>
      </c>
      <c r="B21" s="148"/>
      <c r="C21" s="148"/>
      <c r="D21" s="148"/>
      <c r="E21" s="148"/>
      <c r="F21" s="148"/>
      <c r="G21" s="148"/>
      <c r="H21" s="148"/>
      <c r="I21" s="148"/>
      <c r="J21" s="148"/>
      <c r="K21" s="148"/>
      <c r="L21" s="148"/>
      <c r="M21" s="148"/>
      <c r="N21" s="148"/>
      <c r="O21" s="148"/>
      <c r="P21" s="148"/>
      <c r="Q21" s="148"/>
      <c r="R21" s="148"/>
      <c r="S21" s="148"/>
      <c r="T21" s="148"/>
      <c r="U21"/>
      <c r="V21"/>
      <c r="W21"/>
      <c r="X21"/>
      <c r="Y21"/>
      <c r="Z21"/>
      <c r="AA21"/>
      <c r="AB21"/>
      <c r="AC21"/>
      <c r="AD21"/>
      <c r="AE21"/>
      <c r="AF21"/>
      <c r="AG21"/>
      <c r="AH21"/>
    </row>
    <row r="22" spans="1:34" s="68" customFormat="1" x14ac:dyDescent="0.2">
      <c r="A22" s="148" t="s">
        <v>85</v>
      </c>
      <c r="B22" s="148"/>
      <c r="C22" s="148"/>
      <c r="D22" s="148"/>
      <c r="E22" s="148"/>
      <c r="F22" s="148"/>
      <c r="G22" s="148"/>
      <c r="H22" s="148"/>
      <c r="I22" s="148"/>
      <c r="J22" s="148"/>
      <c r="K22" s="148"/>
      <c r="L22" s="148"/>
      <c r="M22" s="148"/>
      <c r="N22" s="148"/>
      <c r="O22" s="148"/>
      <c r="P22" s="148"/>
      <c r="Q22" s="148"/>
      <c r="R22" s="148"/>
      <c r="S22" s="148"/>
      <c r="T22" s="148"/>
      <c r="U22"/>
      <c r="V22"/>
      <c r="W22"/>
      <c r="X22"/>
      <c r="Y22"/>
      <c r="Z22"/>
      <c r="AA22"/>
      <c r="AB22"/>
      <c r="AC22"/>
      <c r="AD22"/>
      <c r="AE22"/>
      <c r="AF22"/>
      <c r="AG22"/>
      <c r="AH22"/>
    </row>
    <row r="23" spans="1:34" s="68" customFormat="1" x14ac:dyDescent="0.2">
      <c r="A23" s="148" t="s">
        <v>86</v>
      </c>
      <c r="B23" s="148"/>
      <c r="C23" s="148"/>
      <c r="D23" s="148"/>
      <c r="E23" s="148"/>
      <c r="F23" s="148"/>
      <c r="G23" s="148"/>
      <c r="H23" s="148"/>
      <c r="I23" s="148"/>
      <c r="J23" s="148"/>
      <c r="K23" s="148"/>
      <c r="L23" s="148"/>
      <c r="M23" s="148"/>
      <c r="N23" s="148"/>
      <c r="O23" s="148"/>
      <c r="P23" s="148"/>
      <c r="Q23" s="148"/>
      <c r="R23" s="148"/>
      <c r="S23" s="148"/>
      <c r="T23" s="148"/>
      <c r="U23"/>
      <c r="V23"/>
      <c r="W23"/>
      <c r="X23"/>
      <c r="Y23"/>
      <c r="Z23"/>
      <c r="AA23"/>
      <c r="AB23"/>
      <c r="AC23"/>
      <c r="AD23"/>
      <c r="AE23"/>
      <c r="AF23"/>
      <c r="AG23"/>
      <c r="AH23"/>
    </row>
  </sheetData>
  <mergeCells count="29">
    <mergeCell ref="A1:T1"/>
    <mergeCell ref="A3:T3"/>
    <mergeCell ref="U3:AH4"/>
    <mergeCell ref="A4:A5"/>
    <mergeCell ref="B4:I5"/>
    <mergeCell ref="J4:J5"/>
    <mergeCell ref="K4:M4"/>
    <mergeCell ref="N4:P4"/>
    <mergeCell ref="Q4:S4"/>
    <mergeCell ref="T4:T5"/>
    <mergeCell ref="A17:I17"/>
    <mergeCell ref="A6:T6"/>
    <mergeCell ref="B7:I7"/>
    <mergeCell ref="B8:I8"/>
    <mergeCell ref="A9:T9"/>
    <mergeCell ref="B10:I10"/>
    <mergeCell ref="B11:I11"/>
    <mergeCell ref="A12:T12"/>
    <mergeCell ref="B13:I13"/>
    <mergeCell ref="B14:I14"/>
    <mergeCell ref="A15:T15"/>
    <mergeCell ref="B16:I16"/>
    <mergeCell ref="A23:T23"/>
    <mergeCell ref="A18:J19"/>
    <mergeCell ref="Q18:T19"/>
    <mergeCell ref="K19:M19"/>
    <mergeCell ref="N19:P19"/>
    <mergeCell ref="A21:T21"/>
    <mergeCell ref="A22:T22"/>
  </mergeCells>
  <phoneticPr fontId="5" type="noConversion"/>
  <dataValidations count="3">
    <dataValidation type="list" allowBlank="1" showInputMessage="1" showErrorMessage="1" sqref="S10:S11 S16 S7:S8 S13:S14">
      <formula1>$S$36</formula1>
    </dataValidation>
    <dataValidation type="list" allowBlank="1" showInputMessage="1" showErrorMessage="1" sqref="Q10:Q11 Q16 Q7:Q8 Q13:Q14">
      <formula1>$Q$36</formula1>
    </dataValidation>
    <dataValidation type="list" allowBlank="1" showInputMessage="1" showErrorMessage="1" sqref="R10:R11 R16 R7:R8 R13:R14">
      <formula1>$R$36</formula1>
    </dataValidation>
  </dataValidations>
  <pageMargins left="0.7" right="0.7" top="0.75" bottom="0.75" header="0.3" footer="0.3"/>
  <pageSetup paperSize="9" orientation="landscape" r:id="rId1"/>
  <headerFooter>
    <oddFooter>&amp;LRECTOR,_x000D_Prof.univ.dr. Daniel-Ovidiu DAVID&amp;CDIRECTOR_x000D_Conf. univ. dr. Cătălin GLAVA&amp;R                                           DIRECTOR DE DEPARTAMENT,_x000D_Lect. univ. dr. Laura TUȘA-ILEA</oddFooter>
  </headerFooter>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5" x14ac:dyDescent="0.2"/>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B8CD848C23F374E82F1C501FC5202DB" ma:contentTypeVersion="0" ma:contentTypeDescription="Create a new document." ma:contentTypeScope="" ma:versionID="cd50e582d94784a96fe3f6a5afb63be3">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D54E7A1D-D733-4215-B5BA-4564572BE767}">
  <ds:schemaRefs>
    <ds:schemaRef ds:uri="http://schemas.microsoft.com/sharepoint/v3/contenttype/forms"/>
  </ds:schemaRefs>
</ds:datastoreItem>
</file>

<file path=customXml/itemProps2.xml><?xml version="1.0" encoding="utf-8"?>
<ds:datastoreItem xmlns:ds="http://schemas.openxmlformats.org/officeDocument/2006/customXml" ds:itemID="{A06E73D1-1D2F-4165-AE3C-0DA4687C7C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A47E3DA-5698-49A4-92EA-B6C4521E51D0}">
  <ds:schemaRefs>
    <ds:schemaRef ds:uri="http://schemas.microsoft.com/office/2006/documentManagement/types"/>
    <ds:schemaRef ds:uri="http://purl.org/dc/dcmitype/"/>
    <ds:schemaRef ds:uri="http://purl.org/dc/terms/"/>
    <ds:schemaRef ds:uri="http://schemas.openxmlformats.org/package/2006/metadata/core-propertie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Plan</vt:lpstr>
      <vt:lpstr>Raport_revizuire</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Microsoft Office User</cp:lastModifiedBy>
  <cp:lastPrinted>2022-01-18T10:17:43Z</cp:lastPrinted>
  <dcterms:created xsi:type="dcterms:W3CDTF">2013-06-27T08:19:59Z</dcterms:created>
  <dcterms:modified xsi:type="dcterms:W3CDTF">2022-01-23T10:38:09Z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0x010100FB8CD848C23F374E82F1C501FC5202DB</vt:lpwstr>
  </property>
</Properties>
</file>